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Lista C " sheetId="1" r:id="rId1"/>
  </sheets>
  <definedNames>
    <definedName name="_ftn10" localSheetId="0">'Lista C '!#REF!</definedName>
    <definedName name="_ftn11" localSheetId="0">'Lista C '!#REF!</definedName>
    <definedName name="_ftn12" localSheetId="0">'Lista C '!#REF!</definedName>
    <definedName name="_ftn13" localSheetId="0">'Lista C '!#REF!</definedName>
    <definedName name="_ftn14" localSheetId="0">'Lista C '!#REF!</definedName>
    <definedName name="_ftn15" localSheetId="0">'Lista C '!#REF!</definedName>
    <definedName name="_ftn5" localSheetId="0">'Lista C '!#REF!</definedName>
    <definedName name="_ftn6" localSheetId="0">'Lista C '!#REF!</definedName>
    <definedName name="_ftn7" localSheetId="0">'Lista C '!#REF!</definedName>
    <definedName name="_ftn8" localSheetId="0">'Lista C '!#REF!</definedName>
    <definedName name="_ftn9" localSheetId="0">'Lista C '!#REF!</definedName>
    <definedName name="_ftnref10" localSheetId="0">'Lista C '!#REF!</definedName>
    <definedName name="_ftnref11" localSheetId="0">'Lista C '!#REF!</definedName>
    <definedName name="_ftnref12" localSheetId="0">'Lista C '!#REF!</definedName>
    <definedName name="_ftnref13" localSheetId="0">'Lista C '!#REF!</definedName>
    <definedName name="_ftnref14" localSheetId="0">'Lista C '!#REF!</definedName>
    <definedName name="_ftnref15" localSheetId="0">'Lista C '!#REF!</definedName>
    <definedName name="_ftnref5" localSheetId="0">'Lista C '!#REF!</definedName>
    <definedName name="_ftnref6" localSheetId="0">'Lista C '!#REF!</definedName>
    <definedName name="_ftnref7" localSheetId="0">'Lista C '!#REF!</definedName>
    <definedName name="_ftnref8" localSheetId="0">'Lista C '!#REF!</definedName>
    <definedName name="_ftnref9" localSheetId="0">'Lista C '!#REF!</definedName>
    <definedName name="_xlnm.Print_Area" localSheetId="0">'Lista C '!$A$1:$N$146</definedName>
    <definedName name="_xlnm.Print_Titles" localSheetId="0">'Lista C '!$1:$1</definedName>
  </definedNames>
  <calcPr fullCalcOnLoad="1"/>
</workbook>
</file>

<file path=xl/sharedStrings.xml><?xml version="1.0" encoding="utf-8"?>
<sst xmlns="http://schemas.openxmlformats.org/spreadsheetml/2006/main" count="1786" uniqueCount="780">
  <si>
    <t>JKL</t>
  </si>
  <si>
    <t xml:space="preserve">ATC </t>
  </si>
  <si>
    <t>INN</t>
  </si>
  <si>
    <t>Zaštićeno ime leka</t>
  </si>
  <si>
    <t>FO</t>
  </si>
  <si>
    <t>Pakovanje i jačina leka</t>
  </si>
  <si>
    <t>Naziv proizvođača leka</t>
  </si>
  <si>
    <t>Država proizvodnje leka</t>
  </si>
  <si>
    <t>DDD</t>
  </si>
  <si>
    <t>Cena leka na veliko po DDD</t>
  </si>
  <si>
    <t>Participacija osiguranog lica</t>
  </si>
  <si>
    <t>B03XA01</t>
  </si>
  <si>
    <t xml:space="preserve">epoetin alfa </t>
  </si>
  <si>
    <t xml:space="preserve">EPREX </t>
  </si>
  <si>
    <t>rastvor za injekciju, špric</t>
  </si>
  <si>
    <t>Švajcarska</t>
  </si>
  <si>
    <t>1000 i.j.</t>
  </si>
  <si>
    <t>-</t>
  </si>
  <si>
    <t>rastvor za injekciju u napunjenom injekcionom špricu</t>
  </si>
  <si>
    <t>Austrija</t>
  </si>
  <si>
    <t xml:space="preserve">epoetin beta </t>
  </si>
  <si>
    <t xml:space="preserve">RECORMON </t>
  </si>
  <si>
    <t>napunjeni injekcioni špric, 6 brizg. po 2000 i.j./0,3 ml</t>
  </si>
  <si>
    <t>Roche Diagnostics GmbH</t>
  </si>
  <si>
    <t>Nemačka</t>
  </si>
  <si>
    <t>epoetin zeta</t>
  </si>
  <si>
    <t>EQRALYS</t>
  </si>
  <si>
    <t>rastvor za injekciju</t>
  </si>
  <si>
    <t>Hemofarm a.d.</t>
  </si>
  <si>
    <t>Republika Srbija</t>
  </si>
  <si>
    <t>napunjen inj.špric 6 po 0,3 ml (1000 i.j./0,3 ml)</t>
  </si>
  <si>
    <t>napunjen inj.špric 6 po 0,6 ml (2000 i.j./0,6 ml)</t>
  </si>
  <si>
    <t>napunjen inj.špric 6 po 0,4 ml (4000 i.j./0,4 ml)</t>
  </si>
  <si>
    <t>napunjen inj.špric 1 po 1 ml (10000 i.j./ml)</t>
  </si>
  <si>
    <t>napunjen inj.špric 1 po 0,5 ml (20000 i.j./0,5 ml)</t>
  </si>
  <si>
    <t>napunjen inj.špric 1 po 0,75 ml (30000 i.j./0,75 ml)</t>
  </si>
  <si>
    <t>B03XA02</t>
  </si>
  <si>
    <t>darbepoetin alfa</t>
  </si>
  <si>
    <t>ARANESP</t>
  </si>
  <si>
    <t>Amgen Europe B.V.</t>
  </si>
  <si>
    <t>Holandija</t>
  </si>
  <si>
    <t>4,5 mcg</t>
  </si>
  <si>
    <t>PharmaSwiss d.o.o.</t>
  </si>
  <si>
    <t>B03XA03</t>
  </si>
  <si>
    <t>metoksipolietilenglikol - epoetin beta</t>
  </si>
  <si>
    <t>MIRCERA</t>
  </si>
  <si>
    <t>1 po 50 mcg/0,3 ml</t>
  </si>
  <si>
    <t>4 mcg</t>
  </si>
  <si>
    <t>1 po 75 mcg/0,3 ml</t>
  </si>
  <si>
    <t>napunjen injekcioni špric, 1 po 150 mcg/0,3 ml</t>
  </si>
  <si>
    <t>F. Hoffmann-La Roche Ltd.</t>
  </si>
  <si>
    <t>napunjen injekcioni špric, 1 po 30 mcg/0,3 ml</t>
  </si>
  <si>
    <t>napunjen injekcioni špric, 1 po 120 mcg/0,3 ml</t>
  </si>
  <si>
    <t>film tableta</t>
  </si>
  <si>
    <t>Italija</t>
  </si>
  <si>
    <t>kapsula, tvrda</t>
  </si>
  <si>
    <t>Belgija</t>
  </si>
  <si>
    <t>L01BA04</t>
  </si>
  <si>
    <t>pemetreksed</t>
  </si>
  <si>
    <t>prašak za koncentrat za rastvor za infuziju</t>
  </si>
  <si>
    <t>Francuska</t>
  </si>
  <si>
    <t>L01DB06</t>
  </si>
  <si>
    <t>idarubicin</t>
  </si>
  <si>
    <t>ZAVEDOS ◊</t>
  </si>
  <si>
    <t>liofilizat za rastvor za injekciju</t>
  </si>
  <si>
    <t>1 po 10 mg</t>
  </si>
  <si>
    <t>Actavis Italy S.P.A.</t>
  </si>
  <si>
    <t>L01XC02</t>
  </si>
  <si>
    <t>rituksimab</t>
  </si>
  <si>
    <t>koncentrat za rastvor za infuziju</t>
  </si>
  <si>
    <t>bočica, 2 po 10 ml (100 mg/10 ml)</t>
  </si>
  <si>
    <t>bočica, 1 po 50 ml (500 mg/50 ml)</t>
  </si>
  <si>
    <t>L01XC03</t>
  </si>
  <si>
    <t>trastuzumab</t>
  </si>
  <si>
    <t>HERCEPTIN ◊</t>
  </si>
  <si>
    <t>L01XC06</t>
  </si>
  <si>
    <t>cetuksimab</t>
  </si>
  <si>
    <t>ERBITUX ◊</t>
  </si>
  <si>
    <t>rastvor za infuziju</t>
  </si>
  <si>
    <t>bočica staklena,1 po 20 ml (5 mg/ml)</t>
  </si>
  <si>
    <t>Merck KGaA</t>
  </si>
  <si>
    <t>L01XC07</t>
  </si>
  <si>
    <t>bevacizumab</t>
  </si>
  <si>
    <t>AVASTIN ◊</t>
  </si>
  <si>
    <t>bočica, 1 po 4 ml (100 mg/4 ml)</t>
  </si>
  <si>
    <t>bočica, 1 po 16 ml (400 mg/16 ml)</t>
  </si>
  <si>
    <t>L01XE02</t>
  </si>
  <si>
    <t>gefitinib</t>
  </si>
  <si>
    <t>IRESSA ◊</t>
  </si>
  <si>
    <t>30 po 250 mg</t>
  </si>
  <si>
    <t>AstraZeneca UK Limited</t>
  </si>
  <si>
    <t>Velika Britanija</t>
  </si>
  <si>
    <t>L01XE03</t>
  </si>
  <si>
    <t>erlotinib</t>
  </si>
  <si>
    <t>TARCEVA ◊</t>
  </si>
  <si>
    <t>blister, 30 po 25 mg</t>
  </si>
  <si>
    <t>blister, 30 po 100 mg</t>
  </si>
  <si>
    <t>blister, 30 po 150 mg</t>
  </si>
  <si>
    <t>L01XE04</t>
  </si>
  <si>
    <t>sunitinib</t>
  </si>
  <si>
    <t>SUTENT ◊</t>
  </si>
  <si>
    <t>blister, 28 po 12,5 mg</t>
  </si>
  <si>
    <t>Pfizer Italia S.R.L.</t>
  </si>
  <si>
    <t>blister, 28 po 25 mg</t>
  </si>
  <si>
    <t>blister, 28 po 50 mg</t>
  </si>
  <si>
    <t>blister, 112 po 200 mg</t>
  </si>
  <si>
    <t>L01XE07</t>
  </si>
  <si>
    <t>lapatinib</t>
  </si>
  <si>
    <t>TYVERB ◊</t>
  </si>
  <si>
    <t>L01XE08</t>
  </si>
  <si>
    <t>nilotinib</t>
  </si>
  <si>
    <t>TASIGNA ◊</t>
  </si>
  <si>
    <t>Novartis Pharma Stein AG</t>
  </si>
  <si>
    <t>L01XX14</t>
  </si>
  <si>
    <t>tretinoin</t>
  </si>
  <si>
    <t>VESANOID ◊</t>
  </si>
  <si>
    <t>Cenexi; Cheplapharm Arzneimittel GmbH</t>
  </si>
  <si>
    <t>Francuska; Nemačka</t>
  </si>
  <si>
    <t>prašak za rastvor za injekciju</t>
  </si>
  <si>
    <t>L03AB07</t>
  </si>
  <si>
    <t>interferon beta 1a</t>
  </si>
  <si>
    <t>REBIF</t>
  </si>
  <si>
    <t>napunjen injekcioni špric sa iglom, 12 po 0,5 ml (44 mcg/0,5 ml)</t>
  </si>
  <si>
    <t>interferon beta-1a</t>
  </si>
  <si>
    <t>napunjen injekcioni špric sa iglom, 12 po 0,5 ml (22 mcg/0,5 ml)</t>
  </si>
  <si>
    <t>AVONEX</t>
  </si>
  <si>
    <t>napunjen injekcioni špric, 4 po 0,5 ml (30 mcg/0,5 ml)</t>
  </si>
  <si>
    <t>Biogen Idec Denmark Manufacturing ApS</t>
  </si>
  <si>
    <t>Danska</t>
  </si>
  <si>
    <t>4,3 mcg</t>
  </si>
  <si>
    <t>L03AB08</t>
  </si>
  <si>
    <t>interferon beta 1b</t>
  </si>
  <si>
    <t>BETAFERON</t>
  </si>
  <si>
    <t>prašak i rastvarač za rastvor za injekciju</t>
  </si>
  <si>
    <t>bočica i rastvarač u napunjenom injekcionom špricu, 15 po 1,2 ml  (250 mcg/ml)</t>
  </si>
  <si>
    <t>4 Mi.j.</t>
  </si>
  <si>
    <t>Irska</t>
  </si>
  <si>
    <t>L03AB11</t>
  </si>
  <si>
    <t>peginterferon alfa-2a</t>
  </si>
  <si>
    <t>PEGASYS</t>
  </si>
  <si>
    <t>napunjen injekcioni špric sa iglom, 1 po 0,5 ml (135 mcg/0,5 ml)</t>
  </si>
  <si>
    <t>26 mcg</t>
  </si>
  <si>
    <t>napunjen injekcioni špric sa iglom, 1 po 0,5 ml (180 mcg/0,5 ml)</t>
  </si>
  <si>
    <t>rastvor za injekciju u penu sa uloškom</t>
  </si>
  <si>
    <t>L03AX13</t>
  </si>
  <si>
    <t>glatiramer acetat</t>
  </si>
  <si>
    <t>COPAXONE</t>
  </si>
  <si>
    <t>napunjen injekcioni špric, 28 po 1 ml (20 mg/ml)</t>
  </si>
  <si>
    <t>20 mg</t>
  </si>
  <si>
    <t>L04AB01</t>
  </si>
  <si>
    <t>etanercept</t>
  </si>
  <si>
    <t>ENBREL</t>
  </si>
  <si>
    <t>Wyeth Pharmaceuticals</t>
  </si>
  <si>
    <t>7 mg</t>
  </si>
  <si>
    <t>napunjen injekcioni špric sa iglom, 4 po 1 ml (50 mg/ml)</t>
  </si>
  <si>
    <t>pen sa uloškom, 4 po 1 ml (50 mg/ml)</t>
  </si>
  <si>
    <t>L04AB02</t>
  </si>
  <si>
    <t>infliksimab</t>
  </si>
  <si>
    <t>REMICADE</t>
  </si>
  <si>
    <t>bočica, 1 po 100 mg</t>
  </si>
  <si>
    <t>Janssen Biologics B.V.</t>
  </si>
  <si>
    <t>3,75 mg</t>
  </si>
  <si>
    <t>L04AB04</t>
  </si>
  <si>
    <t>adalimumab</t>
  </si>
  <si>
    <t>HUMIRA</t>
  </si>
  <si>
    <t>2,9 mg</t>
  </si>
  <si>
    <t>L04AB06</t>
  </si>
  <si>
    <t>golimumab</t>
  </si>
  <si>
    <t>SIMPONI</t>
  </si>
  <si>
    <t>napunjen injekcioni šprica, 1 po 0,5 ml (50 mg/0,5 ml)</t>
  </si>
  <si>
    <t>1,66 mg</t>
  </si>
  <si>
    <t>L04AC07</t>
  </si>
  <si>
    <t>tocilizumab</t>
  </si>
  <si>
    <t>ACTEMRA</t>
  </si>
  <si>
    <t>bočica staklena, 1 po 4 ml (80 mg/4 ml)</t>
  </si>
  <si>
    <t>Roche Pharma AG</t>
  </si>
  <si>
    <t>bočica staklena, 1 po 10 ml (200 mg/10 ml)</t>
  </si>
  <si>
    <t>bočica staklena, 1 po 20 ml (400 mg/20 ml)</t>
  </si>
  <si>
    <t>M05BA06</t>
  </si>
  <si>
    <t>ibandronat</t>
  </si>
  <si>
    <t>BONDRONAT</t>
  </si>
  <si>
    <t>6 mg</t>
  </si>
  <si>
    <t>bočica staklena, 1 po 6 mg/6 ml</t>
  </si>
  <si>
    <t>M05BA08</t>
  </si>
  <si>
    <t>zoledronska kiselina</t>
  </si>
  <si>
    <t>ZOMETA</t>
  </si>
  <si>
    <t>Novartis Pharma  Stein AG</t>
  </si>
  <si>
    <t>4 mg</t>
  </si>
  <si>
    <t xml:space="preserve">ZOLEDRONATE PHARMASWISS </t>
  </si>
  <si>
    <t>bočica staklena, 1 po 5 ml (4 mg/5 ml)</t>
  </si>
  <si>
    <t>N07XX02</t>
  </si>
  <si>
    <t>riluzol</t>
  </si>
  <si>
    <t>RILUTEK</t>
  </si>
  <si>
    <t>blister, 56 po 50 mg</t>
  </si>
  <si>
    <t>Sanofi Winthrope Industrie</t>
  </si>
  <si>
    <t>0,1 g</t>
  </si>
  <si>
    <t>bočica sa praškom i bočica sa rastvaračem, 1 po 20 ml (440 mg/20 ml)</t>
  </si>
  <si>
    <t>Glaxo Wellcome Operations; Glaxo Wellcome S.A.</t>
  </si>
  <si>
    <t>Velika Britanija; Španija</t>
  </si>
  <si>
    <t>kapsula, meka</t>
  </si>
  <si>
    <t>bočica staklena, 100 po 10 mg</t>
  </si>
  <si>
    <t>epoetin alfa</t>
  </si>
  <si>
    <t>BINOCRIT</t>
  </si>
  <si>
    <t>6 po 1ml (2000ij/1ml)</t>
  </si>
  <si>
    <t>Sandoz GmbH</t>
  </si>
  <si>
    <t>4mg</t>
  </si>
  <si>
    <t>ZITOMERA</t>
  </si>
  <si>
    <t>bočica, 1 po 5 ml (4mg/5ml)</t>
  </si>
  <si>
    <t>Actavis Italy S.P.A</t>
  </si>
  <si>
    <t xml:space="preserve"> napunjen injekcioni špric, 6 po 0,5 ml (2000 i.j./0,5 ml)</t>
  </si>
  <si>
    <t>prašak i rastvarač za koncentrat za rastvor za infuziju</t>
  </si>
  <si>
    <t>0069152</t>
  </si>
  <si>
    <t>0069145</t>
  </si>
  <si>
    <t>0069165</t>
  </si>
  <si>
    <t>0069222</t>
  </si>
  <si>
    <t>0069227</t>
  </si>
  <si>
    <t>0069235</t>
  </si>
  <si>
    <t>0069223</t>
  </si>
  <si>
    <t>0069224</t>
  </si>
  <si>
    <t>0069228</t>
  </si>
  <si>
    <t>0069939</t>
  </si>
  <si>
    <t>0069924</t>
  </si>
  <si>
    <t>0069928</t>
  </si>
  <si>
    <t>0069934</t>
  </si>
  <si>
    <t>0069206</t>
  </si>
  <si>
    <t>0069205</t>
  </si>
  <si>
    <t>0069203</t>
  </si>
  <si>
    <t>0069213</t>
  </si>
  <si>
    <t>0069212</t>
  </si>
  <si>
    <t>0033181</t>
  </si>
  <si>
    <t>0014140</t>
  </si>
  <si>
    <t>0014141</t>
  </si>
  <si>
    <t>0039345</t>
  </si>
  <si>
    <t>0039153</t>
  </si>
  <si>
    <t>0039401</t>
  </si>
  <si>
    <t>0039400</t>
  </si>
  <si>
    <t>1039703</t>
  </si>
  <si>
    <t>1039704</t>
  </si>
  <si>
    <t>1039706</t>
  </si>
  <si>
    <t>1039715</t>
  </si>
  <si>
    <t>1039710</t>
  </si>
  <si>
    <t>0328388</t>
  </si>
  <si>
    <t>0328387</t>
  </si>
  <si>
    <t>0328647</t>
  </si>
  <si>
    <t>0015150</t>
  </si>
  <si>
    <t>0328607</t>
  </si>
  <si>
    <t>0328608</t>
  </si>
  <si>
    <t>0015120</t>
  </si>
  <si>
    <t>0014310</t>
  </si>
  <si>
    <t>0014312</t>
  </si>
  <si>
    <t>0014313</t>
  </si>
  <si>
    <t>0014220</t>
  </si>
  <si>
    <t>0014202</t>
  </si>
  <si>
    <t>0014205</t>
  </si>
  <si>
    <t>0014400</t>
  </si>
  <si>
    <t>0014401</t>
  </si>
  <si>
    <t>0014402</t>
  </si>
  <si>
    <t xml:space="preserve">0059086 </t>
  </si>
  <si>
    <t>0059211</t>
  </si>
  <si>
    <t>0059222</t>
  </si>
  <si>
    <t>0059010</t>
  </si>
  <si>
    <t>1079070</t>
  </si>
  <si>
    <t>napunjen injekcioni špric, 2 po 0,8 ml (40 mg/0,8 ml)</t>
  </si>
  <si>
    <t>Abbvie Biotechnology  GmbH</t>
  </si>
  <si>
    <t>MABTHERA</t>
  </si>
  <si>
    <t>boca, 70 po 250 mg</t>
  </si>
  <si>
    <t>tableta</t>
  </si>
  <si>
    <t>bočica staklena, 1 po 100 mg</t>
  </si>
  <si>
    <t>0034667</t>
  </si>
  <si>
    <t>MARTXEL ◊</t>
  </si>
  <si>
    <t>Eriochem S.A.</t>
  </si>
  <si>
    <t>Argentina</t>
  </si>
  <si>
    <t>0034666</t>
  </si>
  <si>
    <t>Rumunija</t>
  </si>
  <si>
    <t>0014204</t>
  </si>
  <si>
    <t>REMSIMA</t>
  </si>
  <si>
    <t>Biotec Services International Limited</t>
  </si>
  <si>
    <t>0014221</t>
  </si>
  <si>
    <t>INFLECTRA</t>
  </si>
  <si>
    <t>Hospira Enterprises B.V</t>
  </si>
  <si>
    <t>0059020</t>
  </si>
  <si>
    <t>ZOLEDRONIC ACID HOSPIRA</t>
  </si>
  <si>
    <t>1 po 5 ml (4mg/5ml)</t>
  </si>
  <si>
    <t>0059214</t>
  </si>
  <si>
    <t>ZOLEDRONAT SANDOZ</t>
  </si>
  <si>
    <t>plastična bočica,1 po 5ml (4mg/5ml)</t>
  </si>
  <si>
    <t>Novartis Pharma Stein AG; Ebewe Pharma; Lek Farmaceutska družba D.D</t>
  </si>
  <si>
    <t>Nemačka; Austrija; Slovenija</t>
  </si>
  <si>
    <t>0039346</t>
  </si>
  <si>
    <t>bočica staklena, 1 po 5 ml (600mg/5ml)</t>
  </si>
  <si>
    <t>0039505</t>
  </si>
  <si>
    <t>L01XC08</t>
  </si>
  <si>
    <t>panitumumab</t>
  </si>
  <si>
    <t>VECTIBIX ◊</t>
  </si>
  <si>
    <t>bočica staklena, 1 po 5ml (20mg/ml)</t>
  </si>
  <si>
    <t>L01XE11</t>
  </si>
  <si>
    <t>pazopanib</t>
  </si>
  <si>
    <t>VOTRIENT◊</t>
  </si>
  <si>
    <t>bočica, 30 po 200mg</t>
  </si>
  <si>
    <t xml:space="preserve">Glaxo Wellcome S.A.; Glaxo Wellcome Operations      </t>
  </si>
  <si>
    <t>Španija; Velika Britanija</t>
  </si>
  <si>
    <t>bočica, 60 po 400mg</t>
  </si>
  <si>
    <t>L01XE13</t>
  </si>
  <si>
    <t>afatinib</t>
  </si>
  <si>
    <t>GIOTRIF◊</t>
  </si>
  <si>
    <t>blister, 28 po 20mg</t>
  </si>
  <si>
    <t>Boehringer Ingelheim Pharma GmBh&amp;Co.KG</t>
  </si>
  <si>
    <t>blister, 28 po 30mg</t>
  </si>
  <si>
    <t>blister, 28 po 40mg</t>
  </si>
  <si>
    <t>20mg</t>
  </si>
  <si>
    <t>1039252</t>
  </si>
  <si>
    <t>1039253</t>
  </si>
  <si>
    <t>1039276</t>
  </si>
  <si>
    <t>1039277</t>
  </si>
  <si>
    <t>B02BX04</t>
  </si>
  <si>
    <t>romiplostim</t>
  </si>
  <si>
    <t>NPLATE ◊</t>
  </si>
  <si>
    <t>30 mcg</t>
  </si>
  <si>
    <t>B02BX05</t>
  </si>
  <si>
    <t>eltrombopag</t>
  </si>
  <si>
    <t>REVOLADE ◊</t>
  </si>
  <si>
    <t>50 mg</t>
  </si>
  <si>
    <t>1069110</t>
  </si>
  <si>
    <t>0039120</t>
  </si>
  <si>
    <t>L01CD04</t>
  </si>
  <si>
    <t>cabazitaksel</t>
  </si>
  <si>
    <t>JEVTANA ◊</t>
  </si>
  <si>
    <t>koncentrat i rastvarač za rastvor za infuziju</t>
  </si>
  <si>
    <t>bočica sa koncentratom i bočica sa rastvaračem, 1 po 4,5 ml (60 mg/1,5 ml)</t>
  </si>
  <si>
    <t>0014000</t>
  </si>
  <si>
    <t>L01XC12</t>
  </si>
  <si>
    <t>brentuksimab vedotin</t>
  </si>
  <si>
    <t>ADCETRIS ◊</t>
  </si>
  <si>
    <t>bočica staklena, 1 po 50mg</t>
  </si>
  <si>
    <t>Takeda Italia S.P.A</t>
  </si>
  <si>
    <t>0039402</t>
  </si>
  <si>
    <t>L01XC18</t>
  </si>
  <si>
    <t>pembrolizumab</t>
  </si>
  <si>
    <t>KEYTRUDA ◊</t>
  </si>
  <si>
    <t>bočica staklena, 1 po 50 mg</t>
  </si>
  <si>
    <t>Schering Plough Labo N.V</t>
  </si>
  <si>
    <t>1039151</t>
  </si>
  <si>
    <t>L01XE05</t>
  </si>
  <si>
    <t>sorafenib</t>
  </si>
  <si>
    <t>NEXAVAR ◊</t>
  </si>
  <si>
    <t>1039152</t>
  </si>
  <si>
    <t>L01XE15</t>
  </si>
  <si>
    <t>vemurafenib</t>
  </si>
  <si>
    <t>ZELBORAF ◊</t>
  </si>
  <si>
    <t>1039249</t>
  </si>
  <si>
    <t>L01XE18</t>
  </si>
  <si>
    <t>ruksolitinib</t>
  </si>
  <si>
    <t>JAKAVI ◊</t>
  </si>
  <si>
    <t>blister, 56 po 5mg</t>
  </si>
  <si>
    <t>1039250</t>
  </si>
  <si>
    <t>blister, 56 po 15mg</t>
  </si>
  <si>
    <t>1039251</t>
  </si>
  <si>
    <t>blister, 56 po 20mg</t>
  </si>
  <si>
    <t>1039602</t>
  </si>
  <si>
    <t>L02BB04</t>
  </si>
  <si>
    <t>enzalutamid</t>
  </si>
  <si>
    <t>XTANDI ◊</t>
  </si>
  <si>
    <t xml:space="preserve">kapsula, meka </t>
  </si>
  <si>
    <t>blister, 112 po 40 mg</t>
  </si>
  <si>
    <t>Astellas Pharma Europe B.V</t>
  </si>
  <si>
    <t>160mg</t>
  </si>
  <si>
    <t>1039721</t>
  </si>
  <si>
    <t>L02BX03</t>
  </si>
  <si>
    <t>abirateron</t>
  </si>
  <si>
    <t>ZYTIGA ◊</t>
  </si>
  <si>
    <t>boca, 120 po 250 mg</t>
  </si>
  <si>
    <t>Janssen-Cilag S.P.A.</t>
  </si>
  <si>
    <t>1g</t>
  </si>
  <si>
    <t>0015121</t>
  </si>
  <si>
    <t>L03AX16</t>
  </si>
  <si>
    <t>pleriksafor</t>
  </si>
  <si>
    <t>MOZOBIL</t>
  </si>
  <si>
    <t>bočica, 1 po1,2ml; 20mg/ml</t>
  </si>
  <si>
    <t xml:space="preserve">Genzyme Limited </t>
  </si>
  <si>
    <t>bočica sa praškom i napunjeni injekcioni špric sa rastvaračem, 4 po 1ml (25mg/1ml)</t>
  </si>
  <si>
    <t>0015119</t>
  </si>
  <si>
    <t>rastvor za injekciju u napunjenom injekcijonom špricu</t>
  </si>
  <si>
    <t>0069400</t>
  </si>
  <si>
    <t>1014022</t>
  </si>
  <si>
    <t>L04AX04</t>
  </si>
  <si>
    <t>lenalidomid</t>
  </si>
  <si>
    <t>blister, 21 po 10 mg</t>
  </si>
  <si>
    <t>10mg</t>
  </si>
  <si>
    <t>REVLIMID ◊</t>
  </si>
  <si>
    <t>napunjen injekcioni špric, 1 po 0,4 ml (10 mcg/0,4 ml)</t>
  </si>
  <si>
    <t>napunjen injekcioni špric, 1 po 0,5 ml  (20 mcg/0,5 ml)</t>
  </si>
  <si>
    <t>napunjen injekcioni špric 1 po 0,3 ml (30 mcg/0,3 ml)</t>
  </si>
  <si>
    <t>napunjen injekcioni špric 1 po 0,3 ml (60 mcg/0,3 ml)</t>
  </si>
  <si>
    <t>bočica staklena, 1 po 500 mg</t>
  </si>
  <si>
    <t>0034668</t>
  </si>
  <si>
    <t>PEMETREXED ALVOGEN ◊</t>
  </si>
  <si>
    <t xml:space="preserve">bočica staklena, 1 po 100 mg </t>
  </si>
  <si>
    <t>Synthon Hispania, S.L.; Synthon S.R.O</t>
  </si>
  <si>
    <t>Španija; Češka</t>
  </si>
  <si>
    <t>0034669</t>
  </si>
  <si>
    <t xml:space="preserve">bočica staklena, 1 po 500 mg </t>
  </si>
  <si>
    <t>0014142</t>
  </si>
  <si>
    <t>bočica staklena, 1 po 11.7mL (1400mg/11.7mL)</t>
  </si>
  <si>
    <t>F. Hoffmann-La Roche Ltd</t>
  </si>
  <si>
    <t>0015118</t>
  </si>
  <si>
    <t>glatiramer-acetat</t>
  </si>
  <si>
    <t>REMUREL</t>
  </si>
  <si>
    <t>napunjen injekcioni špric, 28 po 1 ml (20mg/mL)</t>
  </si>
  <si>
    <t>Synthon Hispania, S.L.; Synthon BV</t>
  </si>
  <si>
    <t>Španija; Holandija</t>
  </si>
  <si>
    <t>0014399</t>
  </si>
  <si>
    <t>Abbvie Biotechnology Gmbh</t>
  </si>
  <si>
    <t>0014207</t>
  </si>
  <si>
    <t>Janssen Biologics B.V</t>
  </si>
  <si>
    <t>0014410</t>
  </si>
  <si>
    <t>napunjen injekcioni špric, 4 po 0,9ml (162mg/0,9ml)</t>
  </si>
  <si>
    <t>0034700</t>
  </si>
  <si>
    <t>Synthon S.R.O.; Synthon Hispania S.L.</t>
  </si>
  <si>
    <t>Češka; Španija</t>
  </si>
  <si>
    <t>blister, 56 po 240 mg</t>
  </si>
  <si>
    <t>napunjen injekcioni špric, 12 po 1 ml (40mg/ml)</t>
  </si>
  <si>
    <t>1 po 1 ml (100 mg/1 ml)</t>
  </si>
  <si>
    <t>PEMETREKSED PHARMAS ◊</t>
  </si>
  <si>
    <t>Sanofi-Aventis Deutschland GMBH</t>
  </si>
  <si>
    <t>Bayer AG; Bayer Healthcare Manufacturing S.R.L.; Bayer Farmacevtska Družba d.o.o.</t>
  </si>
  <si>
    <t xml:space="preserve"> Nemačka; Italija; Slovenija</t>
  </si>
  <si>
    <t>Bayer AG</t>
  </si>
  <si>
    <t>0014007</t>
  </si>
  <si>
    <t>L04AA33</t>
  </si>
  <si>
    <t>vedolizumab</t>
  </si>
  <si>
    <t>ENTYVIO</t>
  </si>
  <si>
    <t>300mg; bočica staklena, 1 po 300mg</t>
  </si>
  <si>
    <t>bočica staklena, 1 po 250 mcg</t>
  </si>
  <si>
    <t xml:space="preserve">bočica plastična, 1 po 5 ml  (4 mg/5 ml) </t>
  </si>
  <si>
    <t>Merck Serono S.P.A.; Merck Serono SA</t>
  </si>
  <si>
    <t>Italija; Švajcarska</t>
  </si>
  <si>
    <t>Teva Pharmaceutical Industries Ltd.; Teva Pharmaceuticals Europe B.V.;
Norton Healthcare Limited T/A Ivax Pharmaceuticals UK</t>
  </si>
  <si>
    <t>Izrael; Holandija;
Velika Britanija</t>
  </si>
  <si>
    <t>Holandija;
Velika Britanija</t>
  </si>
  <si>
    <t>Teva Pharmaceuticals Europe B.V.;
Norton Healthcare Limited T/A Ivax Pharmaceuticals UK</t>
  </si>
  <si>
    <t>Hospira Enterprises B.V;
Hospira Zagreb d.o.o.</t>
  </si>
  <si>
    <t>Holandija;
Republika Hrvatska</t>
  </si>
  <si>
    <t>0039004</t>
  </si>
  <si>
    <t>L01XC15</t>
  </si>
  <si>
    <t>obinutuzumab</t>
  </si>
  <si>
    <t xml:space="preserve"> bočica staklena, 1 po 40 ml (1000mg/40ml)</t>
  </si>
  <si>
    <t>0039507</t>
  </si>
  <si>
    <t>L01XC13</t>
  </si>
  <si>
    <t>pertuzumab</t>
  </si>
  <si>
    <t>bočica staklena, 1 po 14ml (420mg/14ml)</t>
  </si>
  <si>
    <t>F.Hoffmann-La Roche LTD</t>
  </si>
  <si>
    <t>PERJETA ◊</t>
  </si>
  <si>
    <t>GAZYVA ◊</t>
  </si>
  <si>
    <t>0039347</t>
  </si>
  <si>
    <t>L01XC14</t>
  </si>
  <si>
    <t>trastuzumab emtanzin</t>
  </si>
  <si>
    <t>0039348</t>
  </si>
  <si>
    <t>bočica staklena, 1 po 160 mg</t>
  </si>
  <si>
    <t>KADCYLA ◊</t>
  </si>
  <si>
    <t>1328001</t>
  </si>
  <si>
    <t>J05AX15</t>
  </si>
  <si>
    <t>sofosbuvir</t>
  </si>
  <si>
    <t>SOVALDI</t>
  </si>
  <si>
    <t>boca plastična, 28 po 400mg</t>
  </si>
  <si>
    <t>Gilead Sciences Ireland UC</t>
  </si>
  <si>
    <t>1328624</t>
  </si>
  <si>
    <t>dasabuvir</t>
  </si>
  <si>
    <t>EXVIERA</t>
  </si>
  <si>
    <t>blister, 56 po 250 mg</t>
  </si>
  <si>
    <t>Abbvie Deutschland GMBH &amp;CO.KG</t>
  </si>
  <si>
    <t>500 mg</t>
  </si>
  <si>
    <t>J05AX65</t>
  </si>
  <si>
    <t>sofosbuvir, ledipasvir</t>
  </si>
  <si>
    <t>HARVONI</t>
  </si>
  <si>
    <t>boca plastična, 28 po (400mg+90mg)</t>
  </si>
  <si>
    <t xml:space="preserve">1 tableta </t>
  </si>
  <si>
    <t>1328524</t>
  </si>
  <si>
    <t>VIEKIRAX</t>
  </si>
  <si>
    <t>blister, 56 po (12.5mg+75mg+50mg)</t>
  </si>
  <si>
    <t>2 tablete</t>
  </si>
  <si>
    <t>J05AX68</t>
  </si>
  <si>
    <t>elbasvir, grazoprevir</t>
  </si>
  <si>
    <t>ZEPATIER</t>
  </si>
  <si>
    <t>blister, 28 po (50 mg+100mg)</t>
  </si>
  <si>
    <t>Schering-Plough Labo NV</t>
  </si>
  <si>
    <t>Indikacija</t>
  </si>
  <si>
    <t>Napomena</t>
  </si>
  <si>
    <t xml:space="preserve">Terapija refrakterne hronične imunološke trombocitopenijske purpure odraslih pacijenata (D69.3):
1. kod kojih je izvršena splenektomija i koji su rezistentni na primenu lekova prve i druge terapijske linije 
2. koji su rezistentni na primenu lekova prve i druge terapijske linije i kod kojih je splenektomija kontraindikovana.
</t>
  </si>
  <si>
    <t xml:space="preserve">     Lek se uvodi u terapiju na osnovu mišljenja Komisije RFZO, a na osnovu mišljenja tri lekara sledećih zdravstvenih ustanova:
 -  Klinika za hematologiju KC Srbije,
 -  KBC Bežanijska Kosa,  
 -  Klinika za hematologiju KC Vojvodine, 
 -  Klinika za hematologiju i kliničku imunologiju KC Niš, 
 -  KC Kragujevac,
 - Vojnomedicinska akademija.</t>
  </si>
  <si>
    <t xml:space="preserve"> Primenjuje se u zdravstvenim ustanovama gde se vrši dijaliza: samo za lečenje anemije u hroničnoj insuficijenciji bubrega sa hemoglobinom nižim od 90 g/l do postizanja i održavanja ciljnih vrednosti hemoglobina 110 g/l
 - za ovu indikaciju obavezno je pre primene eritropoetina obavezno popuniti depoe gvožđa, sanirati infekcije i zapaljenska stanja i obezbediti dobru izdijaliziranost bolesnika.</t>
  </si>
  <si>
    <t>Primenjuje se u zdravstvenim ustanovama gde se vrši dijaliza: samo za lečenje anemije u hroničnoj insuficijenciji bubrega sa hemoglobinom nižim od 90 g/l do postizanja i održavanja ciljnih vrednosti hemoglobina 110 g/l
 - za ovu indikaciju obavezno je pre primene eritropoetina obavezno popuniti depoe gvožđa, sanirati infekcije i zapaljenska stanja i obezbediti dobru izdijaliziranost bolesnika.</t>
  </si>
  <si>
    <t xml:space="preserve"> 1. Primenjuje se u zdravstvenim ustanovama gde se vrši dijaliza: samo za lečenje anemije u hroničnoj insuficijenciji bubrega sa hemoglobinom nižim od 90 g/l do postizanja i održavanja ciljnih vrednosti hemoglobina 110 g/l.
  - za ovu indikaciju obavezno je pre primene darbepoetina popuniti depoe gvožđa, sanirati infekcije i zapaljenska stanja i obezbediti dobru izdijaliziranost bolesnika.
  2. Primenjuje se u zdravstvenim ustanovama koje obavljaju zdravstvenu delatnost na sekundarnom ili tercijarnom nivou a na osnovu mišljenja lekara nefrologa: za lečenje pacijenata sa anemijom u hroničnoj insuficijenciji bubrega, kod kojih su vrednosti klirensa kreatinina  ≤50 ml/min,  do postizanja i održavanja ciljnih vrednosti hemoglobina 110 g/l.
  - za ovu indikaciju obavezno je   pre primene darbepoetina  korigovati sve razloge za nastanak anemije (nadoknada gvožđa, vitamina, drugih nutritivnih faktora, zaustaviti krvarenje).</t>
  </si>
  <si>
    <t xml:space="preserve">  1. Primenjuje se u zdravstvenim ustanovama koje obavljaju zdravstvenu delatnost na sekundarnom ili tercijarnom nivou a na osnovu mišljenja lekara nefrologa: za lečenje pacijenata sa anemijom u hroničnoj bubrežnoj insuficijenciji, kod kojih su vrednosti klirensa kreatinina  ≤ 50 ml/min,  do postizanja i održavanja ciljnih vrednosti hemoglobina 110 g/l.
 - za ovu indikaciju obavezno  je  pre primene dugodelujućih preparata eritropoetina korigovati sve  razloge za nastanak anemije (nadoknada gvožđa, vitamina, drugih nutritivnih faktora, zaustaviti krvarenje).</t>
  </si>
  <si>
    <t xml:space="preserve"> Maligni pleuralni mezoteliom, uznapredovala neresektabilna bolest, PS 0 ili 1.</t>
  </si>
  <si>
    <t>STAC; Lek se uvodi u terapiju na osnovu mišljenja tri lekara sledećih zdravstvenih ustanova:
  - Institut za onkologiju i radiologiju Srbije, 
  - Klinika za pulmologiju KC Srbije, 
  - KBC Bežanijska Kosa, 
  - Institut za plućne bolesti Vojvodine, 
  - Klinika za plućne bolesti „Knez selo“ KC Niš, 
  - KC Kragujevac, 
- Vojnomedicinska akademija.</t>
  </si>
  <si>
    <t>Kastraciono-rezistentni metastatski karcinom prostate, terapija posle progresije na hemioterapiju docetakselom, kod pacijenata sa PS 0-2 (C61).
Lek se primenjuje sa prednizonom ili prednizolonom.</t>
  </si>
  <si>
    <t xml:space="preserve">   Lek se uvodi u terapiju na osnovu mišljenja Komisije RFZO, a na osnovu mišljenja tri lekara sledećih zdravstvenih ustanova:
  - Institut za onkologiju i radiologiju Srbije, 
  - Klinika za urologiju KC Srbije, 
  - KBC Bežanijska Kosa, 
  - Institut za onkologiju Vojvodine, 
  - Klinika za onkologiju KC Niš, 
  - KC Kragujevac,
  - Vojnomedicinska akademija.
  </t>
  </si>
  <si>
    <t>Svi oblici akutnih leukemija i limfoblastni limfom.</t>
  </si>
  <si>
    <t>STAC; Lek se uvodi u terapiju na osnovu mišljenja tri lekara sledećih zdravstvenih ustanova:
  - Institut za onkologiju i radiologiju Srbije, 
  - Klinika za hematologiju KC Srbije, 
  - Univerzitetska dečja klinika, 
  - Institut za onkologiju Vojvodine, 
  - Klinika za hematologiju KC Vojvodine, 
  - Klinika za hematologiju i kliničku imunologiju KC Niš, 
  - KC Kragujevac, 
  - Institut za zdravstvenu zaštitu majke i deteta Srbije „Dr Vukan Čupić”, 
  - Institut za zdravstvenu zaštitu  dece i omladine Vojvodine, 
  - Klinika za dečje interne bolesti KC Niš,
- Vojnomedicinska akademija.</t>
  </si>
  <si>
    <t xml:space="preserve">   ◊ 1. Nehočkinski limfomi, CD20 pozitivan, podtip: difuzni krupnoćelijski, novodijagnostikovani uz hemioterapiju (C83.3; C83.8).
  ◊  2. Nehočkinski limfomi, CD20 pozitivan, podtip: folikularni, novodijagnostikovani i u recidivu bolesti (C82).
  3. Reumatoidni artritis (M05 i M06) - rituksimab u kombinaciji sa metotreksatom uvodi se u terapiju ukoliko su ispunjena oba kriterijuma i to: 
    a) posle šest meseci primene lekova koji modifikuju tok bolesti (LMTB) nije postignut odgovarajući klinički odgovor tj. poboljšanje  DAS28 skora za najmanje 1,2 ili više ili postoje elementi nepodnošljivosti lekova koji modifikuju tok bolesti (LMTB), i
    b) posle šest meseci od početka primene prethodnog biološkog leka nije postignut adekvatan klinički odgovor tj. poboljšanje (smanjenje DAS28 skora za najmanje 1,2).
         Ukoliko je započeto lečenje rituksimabom, neophodno je terapijske cikluse ponavljati na šest meseci ili nakon dužeg perioda, u zavisnosti od stanja bolesnika i broja limfocita u perifernoj krvi.
  ◊ 4. Hronična limfocitna leukemija (C91.1):
    a) prva linija: 
 - u okviru imunohemioterapijskog protokola RFC;
    b) druga linija:
 - ako je relaps nakon primene imunohemioterapije nastao nakon više od 24 meseca može se ponoviti terapija prve linije;
 - ako nije primenjen u prvoj terapijskoj liniji a planira se primena u kombinaciji sa FC;
 - ako je nakon imunohemioterapije RFC došlo do relapsa nakon manje od 24 meseca ukoliko aktuelni institucioni vodiči podrazumevaju primenu R sa nekim  drugim hemioterapijskim agensima različitim nego u prvoj liniji.</t>
  </si>
  <si>
    <t xml:space="preserve">STAC; Za indikaciju pod tačkom 1., 2. i 4. lek se uvodi u terapiju na osnovu mišljenja tri lekara sledećih zdravstvenih ustanova:
  - Institut za onkologiju i radiologiju Srbije, 
  - Klinika za hematologiju KC Srbije, 
  - KBC Bežanijska Kosa, 
  - Univerzitetska dečja klinika, 
  - Klinika za hematologiju KC Vojvodine, 
  - Institut za onkologiju Vojvodine, 
  - Klinika za hematologiju i kliničku imunologiju KC Niš, 
  - Klinika za onkologiju KC Niš, 
  - KC Kragujevac, 
  - Institut za zdravstvenu zaštitu majke i deteta Srbije „Dr Vukan Čupić”,
  - Institut za  zdravstvenu zaštitu  dece i omladine Vojvodine,  
  - Klinika za dečje interne bolesti KC Niš,
- Vojnomedicinska akademija.
 Za indikaciju pod tačkom 3. lek se uvodi u terapiju na osnovu mišljenja Komisije RFZO. </t>
  </si>
  <si>
    <t>◊ 1. Nehočkinski limfom, CD20 pozitivan, podtip: difuzni krupnoćelijski, novodijagnostikovani uz hemioterapiju (C83.3; C83.8)
 ◊ 2. Nehočkinski limfom, CD20 pozitivan, podtip: folikularni, novodijagnostikovani i u recidivu bolesti (C82).</t>
  </si>
  <si>
    <t>STAC; Lek se uvodi u terapiju na osnovu mišljenja tri lekara sledećih zdravstvenih ustanova: 
- Institut za onkologiju i radiologiju Srbije, 
- Klinika za hematologiju KC Srbije, 
- KBC Bežanijska Kosa, 
- Klinika za hematologiju KC Vojvodine, 
- Institut za onkologiju Vojvodine, 
- Klinika za hematologiju i kliničku imunologiju KC Niš, 
- Klinika za onkologiju KC Niš, 
- Klinika za hematologiju KC Kragujevac,
-Vojnomedicinska akademija.</t>
  </si>
  <si>
    <t>STAC; Lek se uvodi u terapiju na osnovu mišljenja tri lekara sledećih zdravstvenih ustanova:
  - Institut za onkologiju i radiologiju Srbije, 
  - Klinika za gastroenterologiju KC Srbije, 
  - KBC Bežanijska Kosa, 
  - Institut za onkologiju Vojvodine, 
  - KC Niš, 
  - KC Kragujevac,
- Vojnomedicinska akademija.</t>
  </si>
  <si>
    <t>Lek se uvodi u terapiju na osnovu mišljenja Komisije RFZO, a na osnovu mišljenja tri lekara sledećih zdravstvenih ustanova:
 -  Institut za onkologiju i radiologiju Srbije,
 -  Klinika za hematologiju KC Srbije,
 -  KBC Bežanijska Kosa, 
 -  Klinika za hematologiju KC Vojvodine, 
 -  Institut za onkologiju Vojvodine, 
 -  Klinika za hematologiju i kliničku imunologiju KC Niš, 
 -  Klinika za onkologiju KC Niš,
 -  KC Kragujevac,
 - Vojnomedicinska akademija.</t>
  </si>
  <si>
    <t>Odobrava se primena četiri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Lek se uvodi u terapiju na osnovu mišljenja Komisije RFZO, a na osnovu mišljenja tri lekara sledećih zdravstvenih ustanova: 
 - Institut za onkologiju i radiologiju Srbije,
 - KBC Bežanijska Kosa,
 - Institut za onkologiju Vojvodine, 
- Klinika za onkologiju KC Niš, 
- KC Kragujevac, 
- Vojnomedicinska akademija.</t>
  </si>
  <si>
    <t>Nesitnoćelijski karcinom pluća u stadijumu IIIb i IV u prvoj liniji lečenja kod pacijenata sa pozitivnim testom na mutaciju tirozin kinaze receptora za epidermalni faktor rasta (EGFR-TK), PS 0 ili 1.</t>
  </si>
  <si>
    <t>Lek se uvodi u terapiju na osnovu mišljenja Komisije RFZO, a na osnovu mišljenja tri lekara sledećih zdravstvenih ustanova:
  - Institut za onkologiju i radiologiju Srbije, 
  - Klinika za pulmologiju KC Srbije, 
  - Institut za plućne bolesti Vojvodine, 
  - Klinika za plućne bolesti „Knez selo” KC Niš, 
  - KBC Bežanijska Kosa,
- Vojnomedicinska akademija.</t>
  </si>
  <si>
    <t xml:space="preserve"> 1. Adenokarcinom pluća u stadijumu IIIb i IV u drugoj liniji sistemskog lečenja kod bolesnika sa PS 0 ili 1, kod kojih je u prethodnom lečenju registrovana značajna toksičnost.
 2. Nesitnoćelijski karcinom pluća u stadijumu IIIb i IV u prvoj liniji lečenja kod pacijenata sa pozitivnim testom na mutaciju tirozin kinaze receptora za epidermalni faktor rasta (EGFR-TK), PS 0 ili 1.</t>
  </si>
  <si>
    <t>Lokalno odmakli i/ili metastatski karcinom bubrežnih ćelija (svetloćelijski podtip), kod bolesnika dobre ili intermedijarne prognoze sa PS 0 ili 1, u prvoj liniji sistemskog lečenja.</t>
  </si>
  <si>
    <t>Lek se uvodi u terapiju na osnovu mišljenja Komisije RFZO, a na osnovu mišljenja tri lekara sledećih zdravstvenih ustanova:
  - Institut za onkologiju i radiologiju Srbije, 
  - Klinika za urologiju KCS, 
  - Institut za onkologiju Vojvodine, 
  - Klinika za onkologiju KC Niš,
- Vojnomedicinska akademija.</t>
  </si>
  <si>
    <t>Lečenje primarnog karcinoma jetre (HCC) kod pacijenata sa lokalno odmaklom ili metastatskom bolešću gde nije bilo moguće primeniti hirurško niti bilo koje drugo lokoregionalno lečenje (BCLC C), ili je ovo lečenje bilo neuspešno (BCLC B), a pacijenti su sa očuvanom jetrinom funkcijom (Child-Pugh A) i u dobrom performans statusu (PS 0-1) (C22.0).</t>
  </si>
  <si>
    <t>Odobrava se primena terapije za 2 meseca, nakon čega se sprovodi provera efikasnosti terapije.
Lek se uvodi u terapiju na osnovu mišljenja Komisije RFZO, a na osnovu mišljenja tri lekara sledećih  zdravstvenih ustanova:
- Institut za onkologiju i radiologiju Srbije,
 - Klinika za gastroenterologiju KC Srbije,
 - KBC Bežanijska Kosa, 
 - Institut za onkologiju Vojvodine, 
 - Klinika za onkologiju KC Niš,
 - KC Kragujevac,
- Vojnomedicinska akademija.</t>
  </si>
  <si>
    <t>Lek se uvodi u terapiju na osnovu mišljenja tri lekara sledećih zdravstvenih ustanova:
- Institut za onkologiju i radiologiju Srbije,
- KBC Bežanijska Kosa,
- Klinika za onkologiju KC Niš,
- Institut za onkologiju Vojvodine,
- KC Kragujevac,
- Vojnomedicinska akademija uz učešće stručnjaka iz oblasti karcinoma dojke sa Instituta za onkologiju i radiologiju Srbije ili KBC Bežanijska Kosa.</t>
  </si>
  <si>
    <t>Odobrava se primena dva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Lek se uvodi u terapiju na osnovu mišljenja Komisije RFZO, a na osnovu mišljenja tri lekara sledećih zdravstvenih ustanova: 
 - Institut za onkologiju i radiologiju Srbije, 
- KBC Bežanijska Kosa, 
- Institut za onkologiju Vojvodine, 
- Klinika za onkologiju KC Niš, 
- KC Kragujevac, 
- Vojnomedicinska akademija.</t>
  </si>
  <si>
    <t xml:space="preserve">        Lek se uvodi u terapiju na osnovu mišljenja Komisije RFZO, a na osnovu mišljenja tri lekara sledećih zdravstvenih ustanova:
 -  Klinika za hematologiju KC Srbije,
 -  KBC Bežanijska Kosa,  
 -  Klinika za hematologiju KC Vojvodine, 
 -  Klinika za hematologiju i kliničku imunologiju KC Niš, 
 -  KC Kragujevac,
 - Vojnomedicinska akademija.</t>
  </si>
  <si>
    <t>Akutna mijeolidna leukemija, podtip akutna promijelocitna leukemija.</t>
  </si>
  <si>
    <t xml:space="preserve"> Lek se uvodi u terapiju na osnovu mišljenja tri lekara sledećih zdravstvenih ustanova:
  - Klinika za hematologiju KC Srbije, 
  - Univerzitetska dečja klinika, 
  - Klinika za hematologiju KC Vojvodine, 
  - Klinika za hematologiju i kliničku imunologiju KC Niš, 
  - KC Kragujevac, 
  - Institut za zdravstvenu zaštitu majke i deteta Srbije „Dr Vukan Čupić”, 
  - Institut za decu i omladinu Vojvodine, 
  - Klinika za dečje interne bolesti KC Niš, 
  - KBC Bežanijska Kosa,
- Vojnomedicinska akademija.</t>
  </si>
  <si>
    <t xml:space="preserve"> Multipla skleroza</t>
  </si>
  <si>
    <t xml:space="preserve"> Lek se uvodi u terapiju na osnovu mišljenja Komisije RFZO.</t>
  </si>
  <si>
    <t>Lek se uvodi u terapiju na osnovu mišljenja Komisije RFZO.</t>
  </si>
  <si>
    <t xml:space="preserve"> 1. Hronični HEPATITIS C sa ili bez kompenzovane ciroze jetre uzrokovane virusom hepatitisa C koji treba da zadovoljavaju sledeće kriterijume:
     a. virusološki profil:
           - anti HCV antitela pozitivna u serumu najkraće 6 meseci, 
           - pozitivan HCV RNK i određen genotip virusa;
     b. biohemijski nalaz: 
        - bez fibroze: povišena aktivnost transaminaza ili 
        - sa fibrozom: bez povišene aktivnosti transaminaza;
     c. histološki dokazano hronično zapaljenje jetre (nekroinflamatorna aktivnost sa ili bez fibroza);    
     d. bolesnici kojima nije rađena biopsija jetre zbog kontraindikacije, a ispunjavaju sve ostale uslove;
     e. bolesnici koji apstiniraju od i.v. droga i alkohola, najmanje 12 meseci uz potvrdu neuropsihijatra/psihijatra; 
     f. isključiti bolesnike sa prisutnim kontraindikacijama na terapiju pegilovanim interferonom i ribavirinom.     Terapijski protokol: prema kriterijumima za lеčenje hroničnih oboljenja jetre (hroničnog hepatitisa i kompenzovane ciroze jetre) uzrokovanih virusom hepatitisa C (HCV) kombinovanom terapijom (pegilovani interferon alfa + ribavirin). Trajanje terapije zavisi od genotipa virusa kao i od terapijskog odgovora koji se proverava u 4., 12. i 24. nedelji lečenja. Viremija se proverava 24. i 72. nedelje od završteka lečenja.
 2. Hronični hepatitis B  za pacijente kod kojih je: 
   a.  HBsAg pozitivnost duža od 6 meseci;
   b. povišena aktivnost alaninaminotransferaze  (ALT povišena &gt;2,5 odnosno &gt;100 IU/ml);
   c. hronični hepatitis, sa ili bez fibroze;
   d. viremija (HBV DNK) ≤ 10⁷ kopija /ml krvi.</t>
  </si>
  <si>
    <t>Multipla skleroza</t>
  </si>
  <si>
    <t>Multipla skleroza.</t>
  </si>
  <si>
    <t>Lek se uvodi u terapiju na osnovu mišljenja tri lekara specijalista hematologije zdravstvene ustanove koja obavlja transplantaciju matičnih ćelija hematopoeze.</t>
  </si>
  <si>
    <t xml:space="preserve">
1. Juvenilni idiopatski artritis (M08) i to: 
a) poliartritis (pozitivni ili negativni na reumatoidni faktor) i prošireni oligoartritis kod dece uzrasta od 2 godine, i starijih, kod kojih postoji neadekvatan odgovor na metotreksat ili dokazana netolerancija na metotreksat; 
b) psorijazni artritis kod adolescenata starijih od 12 godina koji nisu imali odgovarajući odgovor na metotreksat ili je dokazana netolerancija na metotreksat; 
c) artritis povezan sa entezitisom kod adolescenata starijih od 12 godina koji nisu imali odgovarajući odgovor na ili kod kojih je dokazana netolerancija na konvencionalnu terapiju
2.Reumatoidni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5. Pedijatrijska plak psorijaza - teška forma hronične plak psorijaze (PASI ≥ 10 i/ili BSA ≥ 10 i/ili DLQI  ≥ 10) kod dece starije od 6 godina i kod adolescenata, koji nisu odgovorili, ili ne podnose, ili imaju kontraindikacije na najmanje dva različita ranije primenjena konvencionalna leka, uključujući fototerapiju, retinoide, metotreksat i ciklosporin (L40.0-L40.3; L40.5-L40.9).</t>
  </si>
  <si>
    <t xml:space="preserve">  Lek se uvodi u terapiju na osnovu mišljenja Komisije RFZO.</t>
  </si>
  <si>
    <t>1. Teška, aktivna forma Crohnove bolesti - inflamatorni tip sa/bez fistule kod pacijenata kod kojih prethodno lečenje kortikosteroidima i/ili nutritivnom terapijom, i imunosupresivima nije dalo zadovoljavajući odgovor, ili postoji kontraindikacija za pomenutu konvencionalnu terapiju;
   2.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3.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4.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5.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t>
  </si>
  <si>
    <t xml:space="preserve">  STAC; 
  Lek se uvodi u terapiju na osnovu mišljenja Komisije RFZO.</t>
  </si>
  <si>
    <t xml:space="preserve">
 Lek se uvodi u terapiju na osnovu mišljenja Komisije RFZO.</t>
  </si>
  <si>
    <t xml:space="preserve">
1. a) Aktivni sistemski juvenilni artritis (M08.2; M06.1) kod pacijenata uzrasta od 2 godine, i starijih, koji nisu adekvatno odgovorili na prethodnu terapiju nesteroidnim antiinflamatornim lekovima (NSAIL) i sistemskim kortikosteroidima 
b) Juvenilni idiopatski poliartritis (pozitivni ili negativni na reumatoidni faktor) i prošireni oligoartritis (M08), kod pacijenata starih 2 godine i starijih, koji nisu adekvatno odgovorili na prethodnu terapiju metotreksatom.
2.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t>
  </si>
  <si>
    <t xml:space="preserve">   STAC; Lek se uvodi u terapiju na osnovu mišljenja Komisije RFZO.</t>
  </si>
  <si>
    <t>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t>
  </si>
  <si>
    <t xml:space="preserve">
Revlimid u kombinaciji sa deksametazonom je indikovan za tretman multiplog mijeloma kod odraslih pacijenata koji su već primili najmanje jednu prethodnu terapiju, kod pacijenata kod kojih se ne može primeniti lečenje sa talidomidom i bortezomibom</t>
  </si>
  <si>
    <t>Lek se uvodi u terapiju na osnovu mišljenja Komisije RFZO, a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Klinika za onkologiju KC Niš, 
  - KC Kragujevac,
- Vojnomedicinska akademija.</t>
  </si>
  <si>
    <t xml:space="preserve">1. Humoralna hiperkalcemija u malignitetu ( HHM ) preko 3,0 mmol/l, primena i održavanje normokalcemije tokom narednih šest meseci;
  2. Hiperkalcemije preko 3.0 mmol/l;
  3. Hiperkalcemijska koma.                                                                                                                                                                                                                                                                                                                                                                                                        </t>
  </si>
  <si>
    <t>STAC; Lek se uvodi u terapiju na osnovu mišljenja tri lekara zdravstvene ustanove koja obavlja zdravstvenu delatnost na sekundarnom ili teracijarnom nivou zdravstvene zaštite.</t>
  </si>
  <si>
    <t xml:space="preserve"> 1. Humoralna hiperkalcemija u malignitetu ( HHM ) preko 3,0 mmol/l, primena i održavanje normokalcemije tokom narednih šest meseci;
  2. Hiperkalcemije preko 3.0 mmol/l;
  3. Hiperkalcemijska koma.                                       </t>
  </si>
  <si>
    <t xml:space="preserve">  1. Amiotrofična lateralna skleroza - AML  ( G12.2 ).</t>
  </si>
  <si>
    <t>Lek se uvodi u terapiju  na osnovu mišljenja  tri lekara  neurologa ili neuropsihijatra Klinike za neurologiju KCS kod pacijenata koji nisu respiratorno ugroženi.</t>
  </si>
  <si>
    <t>Hronični hepatitis C za genotip 1 u kombinaciji sa lekom ombitasvir/paritaprevir/ritonavir(B18.2):
1.    Kompenzovana ciroza jetre (Child-Pugh A) sa ekstrahepatičnim manifestacijama;
2.    Kompenzovana ciroza jetre (Child-Pugh A) i bubrežna insuficijencija;
3.    Kompenzovana ciroza jetre (Child-Pugh A) i limfomi odnosno hemofilije;
4.    Kompenzovana ciroza jetre (Child-Pugh A) sa HBV i/ili HIV koinfekcijom;
5.    Prethodno neuspešno lečena kompenzovana ciroza jetre (Child-Pugh A).</t>
  </si>
  <si>
    <t>Hronični hepatitis C za genotip 1 i 4(B18.2):
1.    Kompenzovana i dekompenzovana ciroza jetre nakon transplantacije;
2.    Kompenzovana i dekompenzovana ciroza jetre sa ekstrahepatičnim manifestacijama;
3.    Kompenzovana ciroza jetre i bubrežna insuficijencija (isključivo sa klirensom kreatinina preko 30ml/min);
4.    Kompenzovana i dekompenzovana ciroza jetre i limfomi odnosno hemofilije;
5.    Kompenzovana i dekompenzovana ciroza jetre sa HBV i/ili HIV koinfekcijom;
6.    Prethodno neuspešno lečena kompenzovana i dekompenzovana ciroza jetre.</t>
  </si>
  <si>
    <t>Hronični hepatitis C za genotip 1 u kombinaciji sa lekom dasabuvir i za genotip 4 (B18.2):
1.    Kompenzovana ciroza jetre (Child-Pugh A) sa ekstrahepatičnim manifestacijama 
2.    Kompenzovana ciroza jetre (Child-Pugh A) i bubrežna insuficijencija
3.    Kompenzovana ciroza jetre (Child-Pugh A) i limfomi odnosno hemofilije;
4.    Kompenzovana ciroza jetre (Child-Pugh A) sa HBV i/ili HIV koinfekcijom;
5.    Prethodno neuspešno lečena kompenzovana ciroza jetre (Child-Pugh A).</t>
  </si>
  <si>
    <t>Karcinom dojke:
a) neoadjuvantno lečenje tokom 4 ciklusa u kombinaciji sa trastuzumabom i taksanskom hemioterapijom pacijenata sa HER2-pozitivnim, lokalno uznapredovalim, inflamatornim ili karcinomom dojke u ranom stadijumu sa visokim rizikom od recidiva, a nakon prethodne sekvencijalne primene antraciklina. Kod ove grupe pacijenata lečenje se nastavlja ordiniranjem trastuzumaba u adjuvantnom tretmanu, nakon operacije, do ukupno godinu dana, računajući i primenu trastuzumaba u neoadjuvantnom pristupu.
b) metastatski HER2- pozitivni rak dojke- PS 0 ili 1, prva terapijska linija za metastatsku bolest, u kombinaciji sa trastuzumabom i docetakselom (6-8 ciklusa), a potom u odsustvu progresije bolesti, nastaviti sa pertuzumabom u kombinaciji sa  trastuzumabom do progresije bolesti.</t>
  </si>
  <si>
    <t>STAC;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t>
  </si>
  <si>
    <t>Hronični hepatitis C za genotip 1 i 4(B18.2):
1. Kompenzovana ciroza jetre (Child-Pugh A) sa ekstrahepatičnim manifestacijama;
2. Kompenzovana ciroza jetre (Child-Pugh A) i bubrežna insuficijencija;
3. Kompenzovana ciroza jetre (Child-Pugh A) i limfomi odnosno hemofilije;
4. Kompenzovana ciroza jetre (Child-Pugh A) sa HBV i/ili HIV koinfekcijom;
5. Prethodno neuspešno lečena kompenzovana ciroza jetre (Child-Pugh A).</t>
  </si>
  <si>
    <t>Karcinom dojke, kao monoterapija za lečenje odraslih pacijenata HER2 pozitivnim, neresektabilnim, lokalno uznapredovalim ili metastatskim karcinomom dojke sa PS 0-1, koji su prethodno obavezno  primali trastuzumab i taksan odvojeno ili u kombinaciji, a moguće i pertuzumab i/ili lapatinib. 
Pacijenti bi trebalo da su: 
- primali prethodnu terapiju za lokalno uznapredovalu ili metastatsku bolest, ili 
- dobili relaps bolesti tokom ili u roku od šest meseci od završetka ajduvantne terapije trastuzumabom.</t>
  </si>
  <si>
    <t>1. Karcinom kolorektuma: 
    a) metastatska bolest, posle hemioterapije na bazi oksaliplatine i irinotekana, isključivo za pacijente sa tumorima koji sadrže nemutirani K/Ras gen, PS 0 ili 1, kao monoterapija ili u kombinaciji sa irinotekanom;
    b) Terapija pacijenta sa RAS wild-type kolorektalnim karcinomom, koji eksprimiraju receptore za epidermalni faktor rasta (EGFR), potencijalno resektabilna metastatska bolest dominantno u jetri, klinički stadijum IVb, kao prva linija terapije u kombinaciji sa FOLFOX-om ili sa hemioterapijom na bazi irinotekana, do postizanja resektabilnosti metastaza i odgovarajuće operacija istih, do maksimalnih 16 nedeljnih ciklusa;
2. Planocelularni karcinom glave i vrata:
    a) istovremeno sa radioterapijom kod pacijenata sa PS 0 ili 1 u lokalno uznapredovalom, inoperabilnom planocelularnom karcinomu usne duplje i orofarinksa, kod kojih je lečenje započeto indukcionom hemioterapijom;
    b) lokalno uznapredovala, inoperabilna bolest, u kombinaciji sa radioterapijom, PS 0 ili 1, u pacijenata kod kojih je kontraindikovana primena lekova na bazi platine;
    c) u kombinaciji sa standardnom hemioterapijom (5FU-cisplatin ili 5FU-karboplatin) prva linija za rekurentni planocelularni karcinom glave i vrata koji nije podoban za lokoregionalni tretman, bez egzulceracije, PS 0-1.</t>
  </si>
  <si>
    <t>Druga terapijska linija kod  bolesnika sa hroničnom  mijeloidnom leukemijom, otpornih ili netolerantnih na bar jednu prethodnu terapiju, uključujući imatinib mesilat.</t>
  </si>
  <si>
    <t>Karcinom dojke, HER2 prekomerna ekspresija (IHH 3+ ili CISH+): 
    a) adjuvantna hemioterapija - kao nastavak adjuvantne hemioterapije antraciklinima kao monoterapija ili u kombinaciji sa taksanima do ukupno 12 meseci, kod nodus pozitivnih pacijenata i nodus negativnih pacijenata sa tumorom većim od 10 mm (u slučaju postojanja kontraindikacija za antracikline, trastuzumab kombinovati sa neantraciklinskim režimima);
    b) metastatska bolest- PS 0 ili 1 u kombinaciji sa taksanima, 6 do 8 ciklusa, a potom u odsustvu progresije bolesti, nastaviti samo trastuzumab do progresije bolesti; 
    c) lokalno uznapredovali karcinom dojke, inflamatorni ili karcinom dojke u ranom stadijumu sa visokim rizikom od recidiva: primena Herceptina u kombinaciji sa taksanskom hemioterapijom tokom 4 ciklusa a nakon prethodne sekvencijalne primene antraciklina. Kod ove grupe nastavak primene Herceptina u adjuvantnom tretmanu, nakon operacije, do ukupno godinu dana, računajući i primenu Herceptina u neoadjuvantnom pristupu.</t>
  </si>
  <si>
    <t>16,8 mg</t>
  </si>
  <si>
    <t xml:space="preserve">
Karcinom dojke - druga ili treća linija metastatskog HER2 pozitivnog karcinoma dojke, u kombinaciji sa lekom kapecitabin, kod pacijenata sa progresijom osnovne bolesti i PS 0-1, prethodno lečenih  taksanima u kombinaciji sa anti HER2 terapijom, trastuzumab ± pertuzumab (u tom slučaju lapatinib je druga linija), kao i lekom trastuzumab emtanzin (u tom slučaju lapatinib je treća linija). </t>
  </si>
  <si>
    <t>ombitasvir, paritaprevir, ritonavir</t>
  </si>
  <si>
    <t>400 mg</t>
  </si>
  <si>
    <t>1. Za lečenje teškog oblika aktivne Crohn-ove bolesti (K-50), kod pacijenata kod kojih prethodno lečenje kortikosteroidima i/ili nutritivnom terapijom, i imunosupresivima nije dalo zadovoljavajući odgovor, ili postoji kontraindikacija za pomenutu konvecionalnu terapiju.
2. Teški i vrlo teški oblik aktivnog ulceroznog kolitisa, kod pacijenata koji su imali neadekvatan odgovor na konvecionalnu terapiju uključujući kortikosteroide i imunomodulatore (6-merkaptopurin ili azatioprin), odnosno koji ne podnose ili imaju medicinske kontraindikacije za takvu terapiju.</t>
  </si>
  <si>
    <t>STAC; Za indikaciju pod tačkom 1. lek se uvodi u terapiju na osnovu mišljenja tri lekara sledećih zdravstvenih ustanova:
  - Institut za onkologiju i radiologiju Srbije, 
  - Klinika za gastroenterologiju KC Srbije, 
  - KBC Bežanijska Kosa, 
  - Institut za onkologiju Vojvodine, 
  - KC Niš, 
  - KC Kragujevac,
  - Vojnomedicinska akademija.
 Za  indikaciju pod tačkom 2. lek se uvodi u terapiju na osnovu mišljenja tri lekara sledećih zdravstvenih ustanova:
  - Institut za onkologiju i radiologiju Srbije, 
  - Institut za onkologiju Vojvodine, 
  - Klinika za onkologiju KC Niš, 
  - KC Kragujevac,
  - Vojnomedicinska akademija.</t>
  </si>
  <si>
    <t>Hronični hepatitis C za genotip 2 sa ribavirinom (B18.2):
1.    Pacijenti nakon transplantacije;
2.    Kompenzovana i dekompenzovana ciroza jetre sa ekstrahepatičnim manifestacijama;
3.    Kompenzovana ciroza jetre i bubrežna insuficijencija (isključivo sa klirensom kreatinina preko 50ml/min);
4.    Kompenzovana i dekompenzovana ciroza jetre i limfomi odnosno hemofilije;
5.    Kompenzovana i dekompenzovana ciroza jetre sa HBV/HCV i/ili HIV/HCV koinfekcijom;
6.    Prethodno neuspešno lečena kompenzovana i dekompenzovana ciroza jetre;
Hronični hepatitis C za genotip 3 u kombinaciji sa pegilovanim interferonom i ribavirinom (B18.2):
1.    Pacijenti nakon transplantacije;
2.    Kompenzovana ciroza jetre sa ekstrahepatičnim manifestacijama;
3.    Kompenzovana ciroza jetre i bubrežna insuficijencija (isključivo sa klirensom kreatinina preko 50ml/min);
4.    Kompenzovana ciroza jetre i limfomi odnosno hemofilije;
5.    Kompenzovana ciroza jetre sa HBV/HCV i/ili HIV/HCV koinfekcijom;
6.    Prethodno neuspešno lečena kompenzovana ciroza jetre.</t>
  </si>
  <si>
    <t>1.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2.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</si>
  <si>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</si>
  <si>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 xml:space="preserve">   1. Teška, aktivna forma Crohnove bolesti - inflamatorni tip sa/bez fistule kod pacijenata kod kojih prethodno lečenje kortikosteroidima i/ili nutritivnom terapijom, i imunosupresivima nije dalo zadovoljavajući odgovor, ili postoji kontraindikacija za pomenutu konvencionalnu terapiju.
   2.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3.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4.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5.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t>
  </si>
  <si>
    <t xml:space="preserve">  1. Teška, aktivna forma Crohnove bolesti - inflamatorni tip sa/bez fistule kod pacijenata kod kojih prethodno lečenje kortikosteroidima i/ili nutritivnom terapijom, i imunosupresivima nije dalo zadovoljavajući odgovor, ili postoji kontraindikacija za pomenutu konvencionalnu terapiju;
   2.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3.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4.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5.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t>
  </si>
  <si>
    <t xml:space="preserve"> STAC;
 Lek se uvodi u terapiju na osnovu mišljenja Komisije RFZO.</t>
  </si>
  <si>
    <t>1039409</t>
  </si>
  <si>
    <t>INOPRAN ◊</t>
  </si>
  <si>
    <t>Remedica Ltd</t>
  </si>
  <si>
    <t>Kipar</t>
  </si>
  <si>
    <t>1039410</t>
  </si>
  <si>
    <t>1039411</t>
  </si>
  <si>
    <t>0015122</t>
  </si>
  <si>
    <t>Synthon Hispania, S.L;
Synthon B.V.</t>
  </si>
  <si>
    <t>1.Kod pacijenata obolelih od non-Hodgkin limfoma ili multiplog mijeloma koji su predhodno imali bar jednu neuspešnu mobilizaciju matičnih ćelija hematopoeze (prikupljeno&lt;2x10⁶CD 34+/kg telesne mase) (Z94).
2. Kod pacijenata obolelih od non-Hodgkin limfoma ili multiplog mijeloma kod kojih u toku mobilizacije, nakon 5 dana primene G-CSF-a, broj matičnih ćelija hematopoeze u perifernoj krvi nije dostigao odgovarajući nivo koji je potreban za ulazak u proces afereze (broj matičnih ćelija hematopoeze &lt;20CD34+/µL periferne krvi) ili kod pacijenata koji su prikupili &lt;2x10⁶CD34+ ćelija/kg u manje od 3 aferezena postupka u okviru jedne mobilizacije (Z94).</t>
  </si>
  <si>
    <t>Lek se uvodi u terapiju na osnovu mišljenja Komisije RFZO, a na osnovu mišljenja tri lekara sledećih zdravstvenih ustanova:
 -  Klinika za hematologiju KC Srbije,
 -  KBC Bežanijska Kosa,  
 -  Klinika za hematologiju KC Vojvodine, 
 -  KC Kragujevac, 
- Vojnomedicinska akademija,
-  Klinika za hematologiju i kliničku imunologiju KC Niš,
-  Univerzitetska dečja klinika,
-   Institut za zdravstvenu zaštitu majke i deteta Srbije „Dr Vukan Čupić”,
- Institut za zdravstvenu zaštitu dece i omladine Vojvodine,
 - Klinika za dečje interne bolesti KC Niš.</t>
  </si>
  <si>
    <t>rastvor za injekciju u  napunjenom injekcionom špricu</t>
  </si>
  <si>
    <t>Cilag AG; Janssen Biologics B.V.</t>
  </si>
  <si>
    <t>Švajcarska; Holandija</t>
  </si>
  <si>
    <t>Karcinom kolorektuma:
a) metastatska bolest, posle hemioterapije na bazi oksaliplatine i irinotekana, isključivo za pacijente sa tumorima koji sadrže nemutirani K/Ras gen, PS 0 ili 1, kao monoterapija.
b) Terapija pacijenta sa RAS wild-type kolorektalnim karcinomom, koji eksprimiraju receptore za epidermalni faktor rasta (EGFR), potencijalno resektabilna metastatska bolest dominantno u jetri, klinički stadijum IVb, kao prva linija terapije u kombinaciji sa FOLFOX-om ili sa FOLFIRI-jem, do postizanja resektabilnosti metastaza i odgovarajuće operacija istih, do maksimalnih 8 dvonedeljnih ciklusa.</t>
  </si>
  <si>
    <t>Lečenje uznapredovalog (neresektabilnog ili metastatskog)  melanoma kod odraslih, kao monoterapija PS 0-1 (C43)</t>
  </si>
  <si>
    <t>0039403</t>
  </si>
  <si>
    <t xml:space="preserve">koncentrat za rastvor za infuziju </t>
  </si>
  <si>
    <t>bočica staklena, 1 po 4 ml (25mg/ml)</t>
  </si>
  <si>
    <t>1014100</t>
  </si>
  <si>
    <t>L04AA29</t>
  </si>
  <si>
    <t>tofacitinib</t>
  </si>
  <si>
    <t>XELJANZ</t>
  </si>
  <si>
    <t xml:space="preserve">blister, 56 po 5 mg </t>
  </si>
  <si>
    <t>Pfizer Manufacturing Deutschland GmbH - Betriebsstatte Freiburg</t>
  </si>
  <si>
    <t>10 mg</t>
  </si>
  <si>
    <t>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t>
  </si>
  <si>
    <t>1014032</t>
  </si>
  <si>
    <t>L04AA37</t>
  </si>
  <si>
    <t>baricitinib</t>
  </si>
  <si>
    <t>OLUMIANT</t>
  </si>
  <si>
    <t>blister, 35 po 4 mg</t>
  </si>
  <si>
    <t>Lilly, S.A.</t>
  </si>
  <si>
    <t>Španija</t>
  </si>
  <si>
    <t>0014420</t>
  </si>
  <si>
    <t>L04AC10</t>
  </si>
  <si>
    <t>sekukinumab</t>
  </si>
  <si>
    <t>COSENTYX</t>
  </si>
  <si>
    <t>napunjen injekcioni špric, 2 po 1 ml (150mg)</t>
  </si>
  <si>
    <t>0014302</t>
  </si>
  <si>
    <t>L04AC05</t>
  </si>
  <si>
    <t>ustekinumab</t>
  </si>
  <si>
    <t>STELARA</t>
  </si>
  <si>
    <t>napunjen injekcioni špric, 1 po 0,5 ml (45 mg/0,5 ml)</t>
  </si>
  <si>
    <t>Janssen Biologics B.V.;
Cilag AG</t>
  </si>
  <si>
    <t>Holandija; Švajcarska</t>
  </si>
  <si>
    <t>0.54 mg</t>
  </si>
  <si>
    <t>0014305</t>
  </si>
  <si>
    <t>napunjen injekcioni špric, 1 po 1 ml (90 mg/ml)</t>
  </si>
  <si>
    <t>Terapija refrakterne hronične imunološke trombocitopenijske purpure kod pacijenata uzrasta od jedne godine i starijih  (D69.3):
1. kod kojih je izvršena splenektomija i koji su rezistentni na primenu lekova prve i druge terapijske linije 
2. koji su rezistentni na primenu lekova prve i druge terapijske linije i kod kojih je splenektomija kontraindikovana.</t>
  </si>
  <si>
    <t>Lek se uvodi u terapiju na osnovu mišljenja Komisije RFZO, a na osnovu mišljenja tri lekara sledećih zdravstvenih ustanova:
 -  Klinika za hematologiju KC Srbije, 
 -  KBC Bežanijska Kosa, 
 -  Klinika za hematologiju KC Vojvodine, 
 -  Klinika za hematologiju i kliničku imunologiju KC Niš, 
 -  KC Kragujevac,
 - Vojnomedicinska akademija,
 - Univerzitetska dečja klinika,
 - Institut za zdravstvenu zaštitu majke i deteta Srbije „Dr Vukan Čupić”,
 - Institut za zdravstvenu zaštitu dece i omladine Vojvodine</t>
  </si>
  <si>
    <t xml:space="preserve">   Lek se uvodi u terapiju na osnovu mišljenja Komisije RFZO, a na osnovu mišljenja tri lekara sledećih zdravstvenih ustanova:
  - Institut za onkologiju i radiologiju Srbije, 
  - Klinika za urologiju KC Srbije, 
  - KBC Bežanijska Kosa, 
  - Institut za onkologiju Vojvodine, 
  - Klinika za onkologiju KC Niš, 
  - KC Kragujevac,
  - Vojnomedicinska akademija.</t>
  </si>
  <si>
    <t>0069147</t>
  </si>
  <si>
    <t>napunjen injekcioni špric, 6 po 0,4ml (4000i.j./0,4ml)</t>
  </si>
  <si>
    <t>1039408</t>
  </si>
  <si>
    <t>S.C. Sindan-Pharma S.R.L.</t>
  </si>
  <si>
    <t>1039407</t>
  </si>
  <si>
    <t>1039406</t>
  </si>
  <si>
    <t>ERLOTINIB ACTAVIS ◊</t>
  </si>
  <si>
    <t>blister, 21 po 25 mg</t>
  </si>
  <si>
    <t>J05AP09</t>
  </si>
  <si>
    <t>J05AP53</t>
  </si>
  <si>
    <t>1039999</t>
  </si>
  <si>
    <t>L01XX46</t>
  </si>
  <si>
    <t>olaparib</t>
  </si>
  <si>
    <t>boca plastična, 448 po 50 mg</t>
  </si>
  <si>
    <t>Kao monoterapija u terapiji održavanja kod odraslih pacijentkinja sa relapsirajućim, osetljivim na platinu, BRCA-mutiranim (germinativnim i/ili somatskim) seroznim epitelijalnim karcinomom jajnika, jajovoda ili primarno peritonealnim karcinomom, visokog stepena, koji su postigli odgovor (potpun ili delimičan odgovor) na hemioterapiju zasnovanu na platini (C56; C57; C48).</t>
  </si>
  <si>
    <t>Lek se uvodi u terapiju na osnovu mišljenja Komisije RFZO, a na osnovu mišljenja tri lekara sledećih zdravstvenih ustanova:
  - Institut za onkologiju i radiologiju Srbije,
  - KBC Bežanijska Kosa,
  - Institut za onkologiju Vojvodine,
  - Klinika za onkologiju KC Niš,
  - KC Kragujevac.</t>
  </si>
  <si>
    <t>LYNPARZA ◊</t>
  </si>
  <si>
    <t>0099082</t>
  </si>
  <si>
    <t>S01LA05</t>
  </si>
  <si>
    <t>aflibercept</t>
  </si>
  <si>
    <t>bočica, 1 po 0.1ml (40mg/ml)</t>
  </si>
  <si>
    <t>Bayer Pharma AG; Bayer, Farmaceutska družba d.o.o.</t>
  </si>
  <si>
    <t>Nemačka; Slovenija</t>
  </si>
  <si>
    <t>Za lečenje bolesnika sa dijabetičnim makularnim edemom koji zahvata centar makule (CSME) i kod kojih je fluoresceinskom angiografijom (FA) utvrđena prisutnost propuštajućih mikroaneurizmi smeštenih unutar 500 µm nedostupnih laserskoj fotokoagulaciji (FKG), bez znakova makularne ishemije, odnosno optičkom koherentnom tomografijom (OCT) potvrđeno centralno zadebljanje makule &gt;350 µm  sa elementima edema bez subretinalne fibroze i epimakularne membrane,  sa vidnom oštrinom ≥ 0,6 (6/10) i vrednosti HbA1C ≤ 8.</t>
  </si>
  <si>
    <t>Primena terapije se vrši u zdravstvenim ustanovama koje poseduju FA i OCT, a na osnovu mišljenja Komisije RFZO. Procena terapijskog odgovora se vrši nakon 3 meseca.</t>
  </si>
  <si>
    <t>Velika Britanija; Holandija</t>
  </si>
  <si>
    <t>STAC; Za indikaciju pod tačkom 1.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Za indikaciju pod tačkom 2. Lek se uvodi u terapiju na osnovu mišljenja Komisije RFZO, a na osnovu mišljenja tri lekara sledećih zdravstvenih ustanova:
  - Institut za onkologiju i radiologiju Srbije,
  - KBC Bežanijska Kosa,
  - Institut za onkologiju Vojvodine,
  - Klinika za onkologiju KC Niš,
  - KC Kragujevac.</t>
  </si>
  <si>
    <t>1. Novodijagnostikovani bolesnici sa primarnom mijelofibrozom sa izraženom splenomegalijom ili konstitucionalnim simptomima a koji po IPSS prognostičkom skoru pripadaju podrgupama intermedijarnog ili visokog rizika (D47.4). 
2. Prethodno lečeni bolesnici sa primarnom mijelofibrozom, post PV mijelofibrozom ili post ET mijelofibrozom koji imaju izraženu splenomegaliju ili konstitucionalne simptome, a rezistentni su na terapiju hidroksiureom (D47.4).</t>
  </si>
  <si>
    <t xml:space="preserve">   Lek se uvodi u terapiju na osnovu mišljenja Komisije RFZO, a na osnovu mišljenja tri lekara sledećih zdravstvenih ustanova:
  - Institut za onkologiju i radiologiju Srbije, 
  - Klinika za urologiju KC Srbije, 
  - KBC Bežanijska Kosa, 
  - Institut za onkologiju Vojvodine, 
  - Klinika za onkologiju KC Niš, 
  - KC Kragujevac,
  - Vojnomedicinska akademija. </t>
  </si>
  <si>
    <t xml:space="preserve">
1. Juvenilni idiopatski artritis (M08) i to: 
a) poliartritis (pozitivni ili negativni na reumatoidni faktor) kod dece uzrasta od 2 godine, i starijih, kod kojih postoji neadekvatan odgovor na metotreksat ili je dokazana netolerancija na metotreksat
b) artritis povezan sa entezitisom kod pacijenata uzrasta 6 i više godina, koji nisu pružili odgovarajući odgovor ili koji su intolerantni na konvencionalnu terapiju
2.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5.  Za lečenje teškog oblika aktivne Crohn-ove bolesti (K50), kod pacijenata kod kojih prethodno lečenje kortikosteroidima i/ili nutritivnom terapijom, i imunosupresivima nije dalo zadovoljavajući odgovor, ili postoji kontraindikacija za pomenutu konvencionalnu terapiju;
6.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</si>
  <si>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1. Juvenilni idiopatski artritis (M08) i to: 
a) poliartritis (pozitivni ili negativni na reumatoidni faktor) kod dece uzrasta od 2 godine, i starijih, kod kojih postoji neadekvatan odgovor na metotreksat ili je dokazana netolerancija na metotreksat
b) artritis povezan sa entezitisom kod pacijenata uzrasta 6 i više godina, koji nisu pružili odgovarajući odgovor ili koji su intolerantni na konvencionalnu terapiju
2.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5.  Za lečenje teškog oblika aktivne Crohn-ove bolesti (K50), kod pacijenata kod kojih prethodno lečenje kortikosteroidima i/ili nutritivnom terapijom, i imunosupresivima nije dalo zadovoljavajući odgovor, ili postoji kontraindikacija za pomenutu konvencionalnu terapiju;
6.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</si>
  <si>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EYLEA ◊</t>
  </si>
  <si>
    <t>1. Lek obinutuzumab se primenjuje u kombinaciji sa hlorambucilom u prvoj terapijskoj liniji kod bolesnika sa hroničnom limfocitnom leukemijom kod kojih je komorbiditetni indeks CIRS≥6.
2. Lek obinutuzumab u kombinaciji sa hemioterapijom, nakon čega sledi terapija održavanja lekom obinutuzumab kod pacijenata kod kojih je postignut odgovor, indikovan je u terapiji pacijenata sa prethodno nelečenim uznapredovalim folikularnim limfomom (C82).</t>
  </si>
  <si>
    <t>STAC; 
Za indikaciju pod tačkom 1. lek se uvodi u terapiju na osnovu mišljenja Komisije RFZO, a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Klinika za onkologiju KC Niš, 
  - KC Kragujevac,
- Vojnomedicinska akademija.
Za indikaciju pod tačkom 2. lek se uvodi u terapiju na osnovu mišljenja tri lekara sledećih zdravstvenih ustanova:
- Institut za onkologiju i radiologiju Srbije, 
- Klinika za hematologiju KC Srbije, 
- KBC Bežanijska Kosa, 
- Klinika za hematologiju KC Vojvodine, 
- Institut za onkologiju Vojvodine, 
- Klinika za hematologiju i kliničku imunologiju KC Niš, 
- Klinika za onkologiju KC Niš, 
- KC Kragujevac, 
- Vojnomedicinska akademija.</t>
  </si>
  <si>
    <t xml:space="preserve">
1. Lek je indikovan za terapiju umerene do teške plak psorijaze (PASI≥10 i/ili BSA≥10 i/ili DLQI≥10) (Psoriasis Area and Severity Index, Body Surface Area, Dermatological Quality of Life Index) ili psorijazu sa lokalizacijom na licu/glavi ili genitalijama ili šakama/stopalima, kod odraslih osoba kod kojih nije bilo odgovora na drugu sistemsku terapiju ili kod kojih je primena sistemske terapije bila kontraindikovana ili koji ne podnose drugu sistemsku terapiju, uključujući acitretin, metotreksat ili PUVA fototerapiju (L40.0-L40.3; L40.5-L40.9).
2. Teška forma hronične plak psorijaze (PASI (Psoriais Area and Severity Index) ≥ 10 i/ili BSA (Body Surface Area) ≥ 10 i/ili indeks kvaliteta života DLQI ≥ 10) kod adolescenata uzrasta 12 i više godina, koji nisu odgovorili, ili ne podnose, ili imaju kontraindikacije na najmanje dva različita ranije primenjena konvencionalna leka, uključujući fototerapiju, retinoide, metotreksat i ciklosporin (L40.0-L40.3; L40.5-L40.9).</t>
  </si>
  <si>
    <t>1.Psorijazni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2.Ankilozirajući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3. Lek je indikovan za terapiju umerene do teške plak psorijaze (PASI≥10 i/ili BSA≥10 i/ili DLQI≥10) (Psoriasis Area and Severity Index, Body Surface Area, Dermatological Quality of Life Index) ili psorijazu sa lokalizacijom na licu/glavi ili genitalijama ili šakama/stopalima, kod odraslih osoba kod kojih nije bilo odgovora na drugu sistemsku terapiju ili kod kojih je primena sistemske terapije bila kontraindikovana ili koji ne podnose drugu sistemsku terapiju, uključujući acitretin, metotreksat ili PUVA fototerapiju (L40.0-L40.3; L40.5-L40.9).</t>
  </si>
  <si>
    <t>Cena leka na veliko za pakovanje</t>
  </si>
  <si>
    <t>1. Lečenje odraslih bolesnika sa relapsom ili refraktarnim CD30 pozitivnim Hodgkin limfomom (C81.0-C81.4): 
a) nakon autologe transplantacije matičnih ćelija hematopoeze ili 
b) nakon najmanje dva prethodna ciklusa lečenja kod bolesnika kod kojih je autologa transplantacija kontraindikovana
2. Lečenje odraslih bolesnika (PS 0-2) sa CD30-pozitivnim Hodginovim lifomom kao konsolidaciona terapija nakon autologe transplantacije matičnih ćelija hematopoeze kod bolesnika sa visokim rizikom za relaps ili progresiju bolesti (C81.1; C81.2;C81.3)
3.Lečenje odraslih bolesnika sa relapsom ili refrakternim sistemskim anaplastičnim limfomom velikih ćelija (sALCL) (C 84.4)</t>
  </si>
  <si>
    <t>0034420</t>
  </si>
  <si>
    <t>PEMETREKSED PLIVA ◊</t>
  </si>
  <si>
    <t>Pharmachemie B.V.; Teva Gyogyszergyar ZRT; Pliva Hrvatska d.o.o.; Teva Operations Poland SP.Z.O.</t>
  </si>
  <si>
    <t>Holandija;  Mađarska; Hrvatska; Poljska</t>
  </si>
  <si>
    <t>0014145</t>
  </si>
  <si>
    <t>BLITZIMA</t>
  </si>
  <si>
    <t>bočica staklena, 2 po 10 mL (100mg/10mL)</t>
  </si>
  <si>
    <t xml:space="preserve">   ◊ 1. Nehočkinski limfomi, CD20 pozitivan, podtip: difuzni krupnoćelijski, novodijagnostikovani uz hemioterapiju (C83.3; C83.8).
  ◊  2. Nehočkinski limfomi, CD20 pozitivan, podtip: folikularni, novodijagnostikovani i u recidivu bolesti (C82).
  ◊ 3. Hronična limfocitna leukemija (C91.1):
    a) prva linija: 
 - u okviru imunohemioterapijskog protokola RFC;
    b) druga linija:
 - ako je relaps nakon primene imunohemioterapije nastao nakon više od 24 meseca može se ponoviti terapija prve linije;
 - ako nije primenjen u prvoj terapijskoj liniji a planira se primena u kombinaciji sa FC;
 - ako je nakon imunohemioterapije RFC došlo do relapsa nakon manje od 24 meseca ukoliko aktuelni institucioni vodiči podrazumevaju primenu R sa nekim  drugim hemioterapijskim agensima različitim nego u prvoj liniji.</t>
  </si>
  <si>
    <t>STAC; Lek se uvodi u terapiju na osnovu mišljenja tri lekara sledećih zdravstvenih ustanova:
  - Institut za onkologiju i radiologiju Srbije, 
  - Klinika za hematologiju KC Srbije, 
  - KBC Bežanijska Kosa, 
  - Univerzitetska dečja klinika, 
  - Klinika za hematologiju KC Vojvodine, 
  - Institut za onkologiju Vojvodine, 
  - Klinika za hematologiju i kliničku imunologiju KC Niš, 
  - Klinika za onkologiju KC Niš, 
  - KC Kragujevac, 
  - Institut za zdravstvenu zaštitu majke i deteta Srbije „Dr Vukan Čupić”,
  - Institut za  zdravstvenu zaštitu  dece i omladine Vojvodine,  
  - Klinika za dečje interne bolesti KC Niš,
- Vojnomedicinska akademija.</t>
  </si>
  <si>
    <t>0014144</t>
  </si>
  <si>
    <t>bočica staklena,           1 po 50 mL (500mg/50mL)</t>
  </si>
  <si>
    <t>0014151</t>
  </si>
  <si>
    <t>RIXATHON</t>
  </si>
  <si>
    <t>0014150</t>
  </si>
  <si>
    <t>napunjen injekcioni špric, 2 po 0,4 ml (40mg/0,4ml)</t>
  </si>
  <si>
    <t>0014298</t>
  </si>
  <si>
    <t>rastvor za injekciju u napunjenom injekcionom penu</t>
  </si>
  <si>
    <t>napunjeni injekcioni pen, 2 po 0,4 ml (40mg/0,4ml)</t>
  </si>
  <si>
    <t>Abbvie Biotechnology GmbH</t>
  </si>
  <si>
    <t>Celgene Europe Limited; 
Celgene Distribution B.V.</t>
  </si>
  <si>
    <t>1014041</t>
  </si>
  <si>
    <t>LENALIDOMIDE ALVOGEN ◊</t>
  </si>
  <si>
    <t>blister, 7 po 5 mg</t>
  </si>
  <si>
    <t>Pharmadox Healthcare Ltd.; Pharmacare Premium Ltd.; S.C. Labormed-Pharma S.A.</t>
  </si>
  <si>
    <t>Malta; Malta; Rumunija</t>
  </si>
  <si>
    <t xml:space="preserve">
Lenalidomide Alvogen u kombinaciji sa deksametazonom je indikovan za tretman multiplog mijeloma kod odraslih pacijenata koji su već primili najmanje jednu prethodnu terapiju, kod pacijenata kod kojih se ne može primeniti lečenje sa talidomidom i bortezomibom.</t>
  </si>
  <si>
    <t>1014042</t>
  </si>
  <si>
    <t>1014043</t>
  </si>
  <si>
    <t>blister, 21 po 15 mg</t>
  </si>
  <si>
    <t>1014044</t>
  </si>
  <si>
    <t>Glaxo Wellcome Operations; Glaxo Wellcome S.A.; Novartis Farmaceutica S.A.</t>
  </si>
  <si>
    <t>Velika Britanija; Španija; Španija</t>
  </si>
  <si>
    <t xml:space="preserve"> 1. Terapija refraktorne hronične imunološke trombocitopenijske purpure kod pacijenata uzrasta od jedne godine i starijih (D69.3):
- kod kojih je izvršena splenektomija i koji su rezistentni na primenu lekova prve i druge terapijske linije 
- koji su rezistentni na primenu lekova prve i druge terapijske linije i kod kojih je splenektomija kontraindikovana.
2. Terapija stečene teške aplastične anemije (TAA) kod odraslih pacijenata koji su ili refraktorni na prethodnu imunosupresivnu terapiju ili su pretretirani i nepodesni za transplantaciju hematopoetskih matičnih ćelija (D61).</t>
  </si>
  <si>
    <t>1.Karcinom kolorektuma, potencijalno resektabilna metastatska bolest dominantno u jetri, klinički stadijum IVb, prva linija sistemske terapije, u kombinaciji sa hemioterapijom, a u koliko se postigne resektabilnost metastaza i odgovarajuća operacija istih, i postoperativno, ukupno maksimalno 10 ciklusa.
2. Avastin uz standardnu hemioterapiju karboplatinom i paklitakselom za ovarijalne karcinome FIGO stadijuma IIIc (suboptimalno operisani i inoperabini) i FIGO stadijuma IV, karcinome jajovoda i primarne peritonealne karcinome, za pacijentkinje dobrog opšteg stanja PS 0-1, bez značajnih komorbiditeta i bez infiltracije crevnih vijuga, a potom kao monoterapija u odsustvu progresije do ukupno 17 ciklusa (C56; C57; C48).</t>
  </si>
  <si>
    <t>1.Karcinom kolorektuma, potencijalno resektabilna metastatska bolest dominantno u jetri, klinički stadijum IVb, prva linija sistemske terapije, u kombinaciji sa hemioterapijom, a u koliko se postigne resektabilnost metastaza i odgovarajuća operacija istih, i postoperativno, ukupno maksimalno 10 ciklusa.
2. Avastin uz standardnu hemioterapiju karboplatinom i paklitakselom za ovarijalne karcinome FIGO stadijuma IIIc (suboptimalno operisani i inoperabini) i FIGO stadijuma IV, karcinome jajovoda i primarne peritonealne karcinome, za pacijentkinje dobrog opšteg stanja PS 0-1, bez značajnih komorbiditeta i bez infiltracije crevnih vijuga, a potom kao monoterapija u odsustvu progresije do ukupno 17 ciklusa  (C56; C57; C48).</t>
  </si>
  <si>
    <t>0039334</t>
  </si>
  <si>
    <t>L01XC17</t>
  </si>
  <si>
    <t>nivolumab</t>
  </si>
  <si>
    <t>OPDIVO ◊</t>
  </si>
  <si>
    <t>bočica staklena, 1 po 4 ml (10mg/ml)</t>
  </si>
  <si>
    <t>Bristol Myers Squibb S.R.L.</t>
  </si>
  <si>
    <t>0039333</t>
  </si>
  <si>
    <t>bočica staklena, 1 po 10 ml (10mg/ml)</t>
  </si>
  <si>
    <t>1. Lečenje uznapredovalog (neresektabilnog ili metastatskog) melanoma kod odraslih, kao monoterapija PS 0-1 (C43).
2. Kao monoterapija za prvu liniju terapije metastatskog nesitnoćelijskog karcinoma pluća kod odraslih pacijenata čiji tumori eksprimiraju PD-L1 sa TPS≥ 50% i koji nisu pozitivni na tumorske mutacije gena EGFR ili ALK, a imaju ECOG status 0-1.</t>
  </si>
  <si>
    <t>Odobrava se primena četiri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Za indikaciju pod tačkom 1. Lek se uvodi u terapiju na osnovu mišljenja Komisije RFZO, a na osnovu mišljenja tri lekara sledećih zdravstvenih ustanova: 
 - Institut za onkologiju i radiologiju Srbije,
 - KBC Bežanijska Kosa,
 - Institut za onkologiju Vojvodine, 
- Klinika za onkologiju KC Niš, 
- KC Kragujevac, 
- Vojnomedicinska akademija.
Za indikaciju pod tačkom 2. Lek se uvodi u terapiju na osnovu mišljenja Komisije RFZO, a na osnovu mišljenja tri lekara sledećih zdravstvenih ustanova:
  - Institut za onkologiju i radiologiju Srbije, 
  - Klinika za pulmologiju KC Srbije, 
  - KC Kragujevac,
  - Institut za plućne bolesti Vojvodine, 
  - Klinika za plućne bolesti KC Niš, 
  - KBC Bežanijska Kosa,
  - Vojnomedicinska akademija.</t>
  </si>
  <si>
    <t>Lek se uvodi u terapiju na osnovu mišljenja Komisije RFZO, a na osnovu mišljenja tri lekara sledećih zdravstvenih ustanova:
  - Institut za onkologiju i radiologiju Srbije, 
  - Klinika za pulmologiju KC Srbije, 
  - KC Kragujevac,
  - Institut za plućne bolesti Vojvodine, 
  - Klinika za plućne bolesti  KC Niš, 
  - KBC Bežanijska Kosa,
- Vojnomedicinska akademija.</t>
  </si>
  <si>
    <t>Delpharm Milano S.R.L.; F.Hoffmann-La Roche LTD</t>
  </si>
  <si>
    <t>Sistemsko lečenje pacijenata sa uznapredovalim i/ili metastatskim BRAF pozitivnim melanomom kože PS 0-1(C43).</t>
  </si>
  <si>
    <t>1039102</t>
  </si>
  <si>
    <t>L01XE23</t>
  </si>
  <si>
    <t>dabrafenib</t>
  </si>
  <si>
    <t>TAFINLAR ◊</t>
  </si>
  <si>
    <t>boca plastična,120 po 75mg</t>
  </si>
  <si>
    <t>Glaxo Wellcome S.A.</t>
  </si>
  <si>
    <t>L01XE25</t>
  </si>
  <si>
    <t>trametinib</t>
  </si>
  <si>
    <t>MEKINIST ◊</t>
  </si>
  <si>
    <t>boca plastična, 30 po 2 mg</t>
  </si>
  <si>
    <t>Novartis Pharmaceuticals UK Limited; Novartis Pharma GmbH</t>
  </si>
  <si>
    <t>Velika Britanija; Nemačka</t>
  </si>
  <si>
    <t>U kombinaciji sa Tafinlarom, u sistemskom lečenju pacijenata sa uznapredovalim i/ili metastatskim BRAF pozitivnim melanomom kože PS 0-1(C43).</t>
  </si>
  <si>
    <t>L01XE35</t>
  </si>
  <si>
    <t>osimertinib</t>
  </si>
  <si>
    <t>TAGRISSO ◊</t>
  </si>
  <si>
    <t>blister deljiv na pojedinačne doze, 30 po 80 mg</t>
  </si>
  <si>
    <t>AstraZeneca AB</t>
  </si>
  <si>
    <t>Švedska</t>
  </si>
  <si>
    <t>Lečenje odraslih pacijenata sa lokalno uznapredovalim ili metastatskim nemikrocelularnim karcinomom pluća  koji je pozitivan na mutaciju receptora epidermalog faktora rasta (EGFR) T790M, posle progresije na terapiju inhibitorima tirozin-kinaze (TKI).</t>
  </si>
  <si>
    <t>Lek se uvodi u terapiju na osnovu mišljenja Komisije RFZO, a na osnovu mišljenja tri lekara sledećih zdravstvenih ustanova:
  - Institut za onkologiju i radiologiju Srbije, 
  - Klinika za pulmologiju KC Srbije, 
  - KC Kragujevac,
  - Institut za plućne bolesti Vojvodine, 
  - Klinika za plućne bolesti KC Niš, 
  - KBC Bežanijska Kosa,
  - Vojnomedicinska akademija.</t>
  </si>
  <si>
    <t>1039650</t>
  </si>
  <si>
    <t>L01XE36</t>
  </si>
  <si>
    <t>alektinib</t>
  </si>
  <si>
    <t>ALECENSA ◊</t>
  </si>
  <si>
    <t>blister, 224 po 150 mg</t>
  </si>
  <si>
    <t>Prva linija terapije za lečenje odraslih pacijenata sa uznapredovalim nemikrocelularnim karcinomom pluća pozitivnim na kinazu anaplastičnog limfoma.</t>
  </si>
  <si>
    <t>L01XE38</t>
  </si>
  <si>
    <t>kobimetinib</t>
  </si>
  <si>
    <t>COTELLIC ◊</t>
  </si>
  <si>
    <t>blister, 63 po 20 mg</t>
  </si>
  <si>
    <t>U kombinaciji sa Zelborafom, u sistemskom lečenju pacijenata sa uznapredovalim i/ili metastatskim BRAF pozitivnim melanomom kože PS 0-1(C43).</t>
  </si>
  <si>
    <t>1. Kastraciono-rezistentni metastatski karcinom prostate, terapija posle progresije na hemioterapiju docetakselom, kod pacijenata sa PS 0-2 (C61).
2. Kastraciono-rezistentni metastatski karcinom prostate, kod pacijenata koji nemaju simptome bolesti ili su simptomi bolesti blagi, nakon neuspeha sa androgen deprivacionom terapijom i kod kojih hemioterapija još nije klinički indikovana (C61).</t>
  </si>
  <si>
    <t>1. Kastraciono-rezistentni metastatski karcinom prostate, terapija posle progresije na hemioterapiju docetakselom, kod pacijenata sa PS 0-2 (C61).
2. Kastraciono-rezistentni metastatski karcinom prostate, kod pacijenata koji nemaju simptome bolesti ili su simptomi bolesti blagi, nakon neuspeha sa androgen deprivacionom terapijom i kod kojih hemioterapija još nije klinički indikovana (C61).
Lek se primenjuje sa prednizonom ili prednizolonom.</t>
  </si>
  <si>
    <t>0014403</t>
  </si>
  <si>
    <t>L04AA23</t>
  </si>
  <si>
    <t>natalizumab</t>
  </si>
  <si>
    <t>TYSABRI</t>
  </si>
  <si>
    <t>bočica staklena, 1 po 15 ml (300mg/15ml)</t>
  </si>
  <si>
    <t>Biogen (Denmark) Manufacturing APS</t>
  </si>
  <si>
    <t>1014075</t>
  </si>
  <si>
    <t>L04AA27</t>
  </si>
  <si>
    <t>fingolimod</t>
  </si>
  <si>
    <t>GILENYA</t>
  </si>
  <si>
    <t>blister, 28 po 0,5 mg</t>
  </si>
  <si>
    <t>0,5 mg</t>
  </si>
  <si>
    <t>L04AA31</t>
  </si>
  <si>
    <t>teriflunomid</t>
  </si>
  <si>
    <t>AUBAGIO</t>
  </si>
  <si>
    <t>blister, 28 po 14 mg</t>
  </si>
  <si>
    <t>Sanofi Winthrop Industrie</t>
  </si>
  <si>
    <t>14 mg</t>
  </si>
  <si>
    <t>0014002</t>
  </si>
  <si>
    <t>L04AA34</t>
  </si>
  <si>
    <t>alemtuzumab</t>
  </si>
  <si>
    <t>LEMTRADA</t>
  </si>
  <si>
    <t>bočica, 1 po 1.2ml (12mg/1.2ml)</t>
  </si>
  <si>
    <t>Genzyme Limited; Genzyme Ireland Limited</t>
  </si>
  <si>
    <t>Velika Britanija; Irska</t>
  </si>
  <si>
    <t>0,13 mg</t>
  </si>
  <si>
    <t>0014008</t>
  </si>
  <si>
    <t>L04AA36</t>
  </si>
  <si>
    <t>okrelizumab</t>
  </si>
  <si>
    <t>CORPOS</t>
  </si>
  <si>
    <t>bočica staklena, 1 po 10 ml (300mg/10ml)</t>
  </si>
  <si>
    <t>Hemofarm a.d. Vršac u saradnji sa F. Hoffman-La Roche Ltd, Švajcarska</t>
  </si>
  <si>
    <t>3,29 mg</t>
  </si>
  <si>
    <t>1014010</t>
  </si>
  <si>
    <t>L04AA40</t>
  </si>
  <si>
    <t>kladribin</t>
  </si>
  <si>
    <t>MAVENCLAD</t>
  </si>
  <si>
    <t>blister, 1 po 10 mg</t>
  </si>
  <si>
    <t>Nerpharma S.R.L.; R-Pharm Germany GmbH</t>
  </si>
  <si>
    <t>Italija; Nemačka</t>
  </si>
  <si>
    <t>0,34 mg</t>
  </si>
  <si>
    <t>N07XX09</t>
  </si>
  <si>
    <t>dimetilfumarat</t>
  </si>
  <si>
    <t>TECFIDERA</t>
  </si>
  <si>
    <t>gastrorezistentna kapsula, tvrda</t>
  </si>
  <si>
    <t>blister, 14 po 120 mg</t>
  </si>
  <si>
    <t>0,48 g</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</si>
</sst>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dd\.mm\.yyyy;@"/>
    <numFmt numFmtId="191" formatCode="dd/mm/yyyy;@"/>
    <numFmt numFmtId="192" formatCode="0000000"/>
    <numFmt numFmtId="193" formatCode="#,##0.0"/>
    <numFmt numFmtId="194" formatCode="#,##0.0000"/>
    <numFmt numFmtId="195" formatCode="[$-1241A]dd/mm/yyyy/;@"/>
    <numFmt numFmtId="196" formatCode="&quot;Yes&quot;;&quot;Yes&quot;;&quot;No&quot;"/>
    <numFmt numFmtId="197" formatCode="&quot;True&quot;;&quot;True&quot;;&quot;False&quot;"/>
    <numFmt numFmtId="198" formatCode="&quot;On&quot;;&quot;On&quot;;&quot;Off&quot;"/>
    <numFmt numFmtId="199" formatCode="[$€-2]\ #,##0.00_);[Red]\([$€-2]\ #,##0.00\)"/>
    <numFmt numFmtId="200" formatCode="0.0000000000000000%"/>
    <numFmt numFmtId="201" formatCode="0.00000000000000%"/>
    <numFmt numFmtId="202" formatCode="d\.m\.yyyy;@"/>
    <numFmt numFmtId="203" formatCode="#,##0.00\ _D_i_n_."/>
    <numFmt numFmtId="204" formatCode="#,##0.00000"/>
    <numFmt numFmtId="205" formatCode="#,##0.000"/>
    <numFmt numFmtId="206" formatCode="&quot; &quot;#,##0.00&quot; &quot;;&quot;-&quot;#,##0.00&quot; &quot;;&quot; -&quot;00&quot; &quot;;&quot; &quot;@&quot; &quot;"/>
  </numFmts>
  <fonts count="60">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sz val="10"/>
      <color indexed="8"/>
      <name val="Arial"/>
      <family val="2"/>
    </font>
    <font>
      <u val="single"/>
      <sz val="10"/>
      <color indexed="12"/>
      <name val="Arial"/>
      <family val="2"/>
    </font>
    <font>
      <u val="single"/>
      <sz val="10"/>
      <color indexed="20"/>
      <name val="Arial"/>
      <family val="2"/>
    </font>
    <font>
      <u val="single"/>
      <sz val="11"/>
      <color indexed="12"/>
      <name val="Calibri"/>
      <family val="2"/>
    </font>
    <font>
      <sz val="10"/>
      <color indexed="8"/>
      <name val="MS Sans Serif"/>
      <family val="2"/>
    </font>
    <font>
      <sz val="18"/>
      <color indexed="56"/>
      <name val="Cambria"/>
      <family val="2"/>
    </font>
    <font>
      <sz val="8"/>
      <name val="Calibri"/>
      <family val="2"/>
    </font>
    <font>
      <sz val="8"/>
      <color indexed="8"/>
      <name val="Arial"/>
      <family val="2"/>
    </font>
    <font>
      <sz val="11"/>
      <color theme="1"/>
      <name val="Calibri"/>
      <family val="2"/>
    </font>
    <font>
      <sz val="11"/>
      <color theme="0"/>
      <name val="Calibri"/>
      <family val="2"/>
    </font>
    <font>
      <sz val="11"/>
      <color rgb="FFFFFFFF"/>
      <name val="Calibri"/>
      <family val="2"/>
    </font>
    <font>
      <sz val="11"/>
      <color rgb="FF9C0006"/>
      <name val="Calibri"/>
      <family val="2"/>
    </font>
    <font>
      <b/>
      <sz val="11"/>
      <color rgb="FFFA7D00"/>
      <name val="Calibri"/>
      <family val="2"/>
    </font>
    <font>
      <sz val="11"/>
      <color rgb="FFFA7D00"/>
      <name val="Calibri"/>
      <family val="2"/>
    </font>
    <font>
      <b/>
      <sz val="11"/>
      <color rgb="FFFFFFFF"/>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9C6500"/>
      <name val="Calibri"/>
      <family val="2"/>
    </font>
    <font>
      <sz val="10"/>
      <color theme="1"/>
      <name val="Arial"/>
      <family val="2"/>
    </font>
    <font>
      <sz val="11"/>
      <color rgb="FF000000"/>
      <name val="Calibri"/>
      <family val="2"/>
    </font>
    <font>
      <sz val="10"/>
      <color rgb="FF000000"/>
      <name val="MS Sans Serif"/>
      <family val="2"/>
    </font>
    <font>
      <sz val="10"/>
      <color rgb="FF000000"/>
      <name val="Arial"/>
      <family val="2"/>
    </font>
    <font>
      <b/>
      <sz val="11"/>
      <color rgb="FF3F3F3F"/>
      <name val="Calibri"/>
      <family val="2"/>
    </font>
    <font>
      <sz val="11"/>
      <color rgb="FFFF0000"/>
      <name val="Calibri"/>
      <family val="2"/>
    </font>
    <font>
      <b/>
      <sz val="18"/>
      <color theme="3"/>
      <name val="Cambria"/>
      <family val="2"/>
    </font>
    <font>
      <sz val="18"/>
      <color theme="3"/>
      <name val="Cambria"/>
      <family val="2"/>
    </font>
    <font>
      <b/>
      <sz val="18"/>
      <color rgb="FF1F497D"/>
      <name val="Cambria"/>
      <family val="1"/>
    </font>
    <font>
      <b/>
      <sz val="15"/>
      <color rgb="FF1F497D"/>
      <name val="Calibri"/>
      <family val="2"/>
    </font>
    <font>
      <b/>
      <sz val="13"/>
      <color rgb="FF1F497D"/>
      <name val="Calibri"/>
      <family val="2"/>
    </font>
    <font>
      <b/>
      <sz val="11"/>
      <color rgb="FF1F497D"/>
      <name val="Calibri"/>
      <family val="2"/>
    </font>
    <font>
      <b/>
      <sz val="11"/>
      <color theme="1"/>
      <name val="Calibri"/>
      <family val="2"/>
    </font>
    <font>
      <b/>
      <sz val="11"/>
      <color rgb="FF000000"/>
      <name val="Calibri"/>
      <family val="2"/>
    </font>
    <font>
      <sz val="8"/>
      <color theme="1"/>
      <name val="Arial"/>
      <family val="2"/>
    </font>
  </fonts>
  <fills count="9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rgb="FFCCCCFF"/>
        <bgColor indexed="64"/>
      </patternFill>
    </fill>
    <fill>
      <patternFill patternType="solid">
        <fgColor rgb="FFDBE5F1"/>
        <bgColor indexed="64"/>
      </patternFill>
    </fill>
    <fill>
      <patternFill patternType="solid">
        <fgColor rgb="FFFF99CC"/>
        <bgColor indexed="64"/>
      </patternFill>
    </fill>
    <fill>
      <patternFill patternType="solid">
        <fgColor rgb="FFF2DDDC"/>
        <bgColor indexed="64"/>
      </patternFill>
    </fill>
    <fill>
      <patternFill patternType="solid">
        <fgColor rgb="FFCCFFCC"/>
        <bgColor indexed="64"/>
      </patternFill>
    </fill>
    <fill>
      <patternFill patternType="solid">
        <fgColor rgb="FFEAF1DD"/>
        <bgColor indexed="64"/>
      </patternFill>
    </fill>
    <fill>
      <patternFill patternType="solid">
        <fgColor rgb="FFCC99FF"/>
        <bgColor indexed="64"/>
      </patternFill>
    </fill>
    <fill>
      <patternFill patternType="solid">
        <fgColor rgb="FFE5E0EC"/>
        <bgColor indexed="64"/>
      </patternFill>
    </fill>
    <fill>
      <patternFill patternType="solid">
        <fgColor rgb="FFDBEEF3"/>
        <bgColor indexed="64"/>
      </patternFill>
    </fill>
    <fill>
      <patternFill patternType="solid">
        <fgColor rgb="FFFDE9D9"/>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rgb="FFB8CCE4"/>
        <bgColor indexed="64"/>
      </patternFill>
    </fill>
    <fill>
      <patternFill patternType="solid">
        <fgColor rgb="FFE6B9B8"/>
        <bgColor indexed="64"/>
      </patternFill>
    </fill>
    <fill>
      <patternFill patternType="solid">
        <fgColor rgb="FF00FF00"/>
        <bgColor indexed="64"/>
      </patternFill>
    </fill>
    <fill>
      <patternFill patternType="solid">
        <fgColor rgb="FFD7E4BC"/>
        <bgColor indexed="64"/>
      </patternFill>
    </fill>
    <fill>
      <patternFill patternType="solid">
        <fgColor rgb="FFCCC0DA"/>
        <bgColor indexed="64"/>
      </patternFill>
    </fill>
    <fill>
      <patternFill patternType="solid">
        <fgColor rgb="FFB6DDE8"/>
        <bgColor indexed="64"/>
      </patternFill>
    </fill>
    <fill>
      <patternFill patternType="solid">
        <fgColor rgb="FFFCD5B4"/>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95B3D7"/>
        <bgColor indexed="64"/>
      </patternFill>
    </fill>
    <fill>
      <patternFill patternType="solid">
        <fgColor rgb="FFD99795"/>
        <bgColor indexed="64"/>
      </patternFill>
    </fill>
    <fill>
      <patternFill patternType="solid">
        <fgColor rgb="FFC2D69A"/>
        <bgColor indexed="64"/>
      </patternFill>
    </fill>
    <fill>
      <patternFill patternType="solid">
        <fgColor rgb="FF800080"/>
        <bgColor indexed="64"/>
      </patternFill>
    </fill>
    <fill>
      <patternFill patternType="solid">
        <fgColor rgb="FFB2A1C7"/>
        <bgColor indexed="64"/>
      </patternFill>
    </fill>
    <fill>
      <patternFill patternType="solid">
        <fgColor rgb="FF93CDDD"/>
        <bgColor indexed="64"/>
      </patternFill>
    </fill>
    <fill>
      <patternFill patternType="solid">
        <fgColor rgb="FFFF9900"/>
        <bgColor indexed="64"/>
      </patternFill>
    </fill>
    <fill>
      <patternFill patternType="solid">
        <fgColor rgb="FFFAC090"/>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rgb="FFA5A5A5"/>
        <bgColor indexed="64"/>
      </patternFill>
    </fill>
    <fill>
      <patternFill patternType="solid">
        <fgColor indexed="55"/>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C6EFCE"/>
        <bgColor indexed="64"/>
      </patternFill>
    </fill>
    <fill>
      <patternFill patternType="solid">
        <fgColor rgb="FFFFCC99"/>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rgb="FF4F81BD"/>
      </bottom>
    </border>
    <border>
      <left>
        <color indexed="63"/>
      </left>
      <right>
        <color indexed="63"/>
      </right>
      <top>
        <color indexed="63"/>
      </top>
      <bottom style="thick">
        <color rgb="FFA8C0DE"/>
      </bottom>
    </border>
    <border>
      <left>
        <color indexed="63"/>
      </left>
      <right>
        <color indexed="63"/>
      </right>
      <top>
        <color indexed="63"/>
      </top>
      <bottom style="medium">
        <color rgb="FF95B3D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color rgb="FF4F81BD"/>
      </top>
      <bottom style="double">
        <color rgb="FF4F81BD"/>
      </bottom>
    </border>
    <border>
      <left style="thin"/>
      <right style="thin"/>
      <top style="thin"/>
      <bottom style="thin"/>
    </border>
    <border>
      <left style="thin"/>
      <right>
        <color indexed="63"/>
      </right>
      <top style="thin"/>
      <bottom style="thin"/>
    </border>
  </borders>
  <cellStyleXfs count="22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5" borderId="0" applyNumberFormat="0" applyFont="0" applyBorder="0" applyAlignment="0" applyProtection="0"/>
    <xf numFmtId="0" fontId="1" fillId="14" borderId="0" applyNumberFormat="0" applyFont="0" applyBorder="0" applyAlignment="0" applyProtection="0"/>
    <xf numFmtId="0" fontId="1" fillId="15"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4"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7" borderId="0" applyNumberFormat="0" applyFont="0" applyBorder="0" applyAlignment="0" applyProtection="0"/>
    <xf numFmtId="0" fontId="1" fillId="16" borderId="0" applyNumberFormat="0" applyFont="0" applyBorder="0" applyAlignment="0" applyProtection="0"/>
    <xf numFmtId="0" fontId="1" fillId="17"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6"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9" borderId="0" applyNumberFormat="0" applyFont="0" applyBorder="0" applyAlignment="0" applyProtection="0"/>
    <xf numFmtId="0" fontId="1" fillId="18" borderId="0" applyNumberFormat="0" applyFont="0" applyBorder="0" applyAlignment="0" applyProtection="0"/>
    <xf numFmtId="0" fontId="1" fillId="19"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18"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1" borderId="0" applyNumberFormat="0" applyFont="0" applyBorder="0" applyAlignment="0" applyProtection="0"/>
    <xf numFmtId="0" fontId="1" fillId="20" borderId="0" applyNumberFormat="0" applyFont="0" applyBorder="0" applyAlignment="0" applyProtection="0"/>
    <xf numFmtId="0" fontId="1" fillId="21"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0"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1" fillId="23" borderId="0" applyNumberFormat="0" applyFon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Font="0" applyBorder="0" applyAlignment="0" applyProtection="0"/>
    <xf numFmtId="0" fontId="1" fillId="34" borderId="0" applyNumberFormat="0" applyFont="0" applyBorder="0" applyAlignment="0" applyProtection="0"/>
    <xf numFmtId="0" fontId="1" fillId="34" borderId="0" applyNumberFormat="0" applyFont="0" applyBorder="0" applyAlignment="0" applyProtection="0"/>
    <xf numFmtId="0" fontId="1" fillId="34" borderId="0" applyNumberFormat="0" applyFont="0" applyBorder="0" applyAlignment="0" applyProtection="0"/>
    <xf numFmtId="0" fontId="1" fillId="35" borderId="0" applyNumberFormat="0" applyFont="0" applyBorder="0" applyAlignment="0" applyProtection="0"/>
    <xf numFmtId="0" fontId="1" fillId="35" borderId="0" applyNumberFormat="0" applyFont="0" applyBorder="0" applyAlignment="0" applyProtection="0"/>
    <xf numFmtId="0" fontId="1" fillId="35" borderId="0" applyNumberFormat="0" applyFont="0" applyBorder="0" applyAlignment="0" applyProtection="0"/>
    <xf numFmtId="0" fontId="1" fillId="35"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7" borderId="0" applyNumberFormat="0" applyFont="0" applyBorder="0" applyAlignment="0" applyProtection="0"/>
    <xf numFmtId="0" fontId="1" fillId="36" borderId="0" applyNumberFormat="0" applyFont="0" applyBorder="0" applyAlignment="0" applyProtection="0"/>
    <xf numFmtId="0" fontId="1" fillId="37"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6" borderId="0" applyNumberFormat="0" applyFont="0" applyBorder="0" applyAlignment="0" applyProtection="0"/>
    <xf numFmtId="0" fontId="1" fillId="38" borderId="0" applyNumberFormat="0" applyFont="0" applyBorder="0" applyAlignment="0" applyProtection="0"/>
    <xf numFmtId="0" fontId="1" fillId="38" borderId="0" applyNumberFormat="0" applyFont="0" applyBorder="0" applyAlignment="0" applyProtection="0"/>
    <xf numFmtId="0" fontId="1" fillId="38" borderId="0" applyNumberFormat="0" applyFont="0" applyBorder="0" applyAlignment="0" applyProtection="0"/>
    <xf numFmtId="0" fontId="1" fillId="38"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39"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1" fillId="40" borderId="0" applyNumberFormat="0" applyFon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29" fillId="43" borderId="0" applyNumberFormat="0" applyBorder="0" applyAlignment="0" applyProtection="0"/>
    <xf numFmtId="0" fontId="29" fillId="4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5" borderId="0" applyNumberFormat="0" applyBorder="0" applyAlignment="0" applyProtection="0"/>
    <xf numFmtId="0" fontId="30" fillId="55"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6" borderId="0" applyNumberFormat="0" applyBorder="0" applyAlignment="0" applyProtection="0"/>
    <xf numFmtId="0" fontId="30" fillId="56" borderId="0" applyNumberFormat="0" applyBorder="0" applyAlignment="0" applyProtection="0"/>
    <xf numFmtId="0" fontId="30" fillId="56" borderId="0" applyNumberFormat="0" applyBorder="0" applyAlignment="0" applyProtection="0"/>
    <xf numFmtId="0" fontId="30" fillId="57" borderId="0" applyNumberFormat="0" applyBorder="0" applyAlignment="0" applyProtection="0"/>
    <xf numFmtId="0" fontId="30" fillId="57" borderId="0" applyNumberFormat="0" applyBorder="0" applyAlignment="0" applyProtection="0"/>
    <xf numFmtId="0" fontId="30" fillId="57" borderId="0" applyNumberFormat="0" applyBorder="0" applyAlignment="0" applyProtection="0"/>
    <xf numFmtId="0" fontId="30" fillId="57" borderId="0" applyNumberFormat="0" applyBorder="0" applyAlignment="0" applyProtection="0"/>
    <xf numFmtId="0" fontId="30" fillId="57"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7" borderId="0" applyNumberFormat="0" applyBorder="0" applyAlignment="0" applyProtection="0"/>
    <xf numFmtId="0" fontId="30" fillId="57" borderId="0" applyNumberFormat="0" applyBorder="0" applyAlignment="0" applyProtection="0"/>
    <xf numFmtId="0" fontId="30" fillId="57" borderId="0" applyNumberFormat="0" applyBorder="0" applyAlignment="0" applyProtection="0"/>
    <xf numFmtId="0" fontId="30" fillId="57" borderId="0" applyNumberFormat="0" applyBorder="0" applyAlignment="0" applyProtection="0"/>
    <xf numFmtId="0" fontId="30" fillId="57" borderId="0" applyNumberFormat="0" applyBorder="0" applyAlignment="0" applyProtection="0"/>
    <xf numFmtId="0" fontId="30" fillId="57" borderId="0" applyNumberFormat="0" applyBorder="0" applyAlignment="0" applyProtection="0"/>
    <xf numFmtId="0" fontId="30" fillId="57" borderId="0" applyNumberFormat="0" applyBorder="0" applyAlignment="0" applyProtection="0"/>
    <xf numFmtId="0" fontId="29" fillId="59" borderId="0" applyNumberFormat="0" applyBorder="0" applyAlignment="0" applyProtection="0"/>
    <xf numFmtId="0" fontId="29" fillId="59"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3" fillId="60" borderId="0" applyNumberFormat="0" applyBorder="0" applyAlignment="0" applyProtection="0"/>
    <xf numFmtId="0" fontId="29" fillId="61" borderId="0" applyNumberFormat="0" applyBorder="0" applyAlignment="0" applyProtection="0"/>
    <xf numFmtId="0" fontId="29" fillId="6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3" fillId="64" borderId="0" applyNumberFormat="0" applyBorder="0" applyAlignment="0" applyProtection="0"/>
    <xf numFmtId="0" fontId="29" fillId="65" borderId="0" applyNumberFormat="0" applyBorder="0" applyAlignment="0" applyProtection="0"/>
    <xf numFmtId="0" fontId="29" fillId="65"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29" fillId="66" borderId="0" applyNumberFormat="0" applyBorder="0" applyAlignment="0" applyProtection="0"/>
    <xf numFmtId="0" fontId="29" fillId="66"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29" fillId="67" borderId="0" applyNumberFormat="0" applyBorder="0" applyAlignment="0" applyProtection="0"/>
    <xf numFmtId="0" fontId="29" fillId="67"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 fillId="68" borderId="0" applyNumberFormat="0" applyBorder="0" applyAlignment="0" applyProtection="0"/>
    <xf numFmtId="0" fontId="31" fillId="69" borderId="0" applyNumberFormat="0" applyBorder="0" applyAlignment="0" applyProtection="0"/>
    <xf numFmtId="0" fontId="31" fillId="69"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32" fillId="70" borderId="1" applyNumberFormat="0" applyAlignment="0" applyProtection="0"/>
    <xf numFmtId="0" fontId="32" fillId="70" borderId="1" applyNumberFormat="0" applyAlignment="0" applyProtection="0"/>
    <xf numFmtId="0" fontId="32" fillId="70" borderId="1" applyNumberFormat="0" applyAlignment="0" applyProtection="0"/>
    <xf numFmtId="0" fontId="32" fillId="71" borderId="1" applyNumberFormat="0" applyAlignment="0" applyProtection="0"/>
    <xf numFmtId="0" fontId="32" fillId="71" borderId="1"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5" fillId="72" borderId="2" applyNumberFormat="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4" fillId="73" borderId="4" applyNumberFormat="0" applyAlignment="0" applyProtection="0"/>
    <xf numFmtId="0" fontId="34" fillId="73" borderId="4" applyNumberFormat="0" applyAlignment="0" applyProtection="0"/>
    <xf numFmtId="0" fontId="34" fillId="73" borderId="4" applyNumberFormat="0" applyAlignment="0" applyProtection="0"/>
    <xf numFmtId="0" fontId="35" fillId="74" borderId="4" applyNumberFormat="0" applyAlignment="0" applyProtection="0"/>
    <xf numFmtId="0" fontId="35" fillId="74" borderId="4"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6" fillId="75" borderId="5" applyNumberFormat="0" applyAlignment="0" applyProtection="0"/>
    <xf numFmtId="0" fontId="30" fillId="76" borderId="0" applyNumberFormat="0" applyBorder="0" applyAlignment="0" applyProtection="0"/>
    <xf numFmtId="0" fontId="30" fillId="76" borderId="0" applyNumberFormat="0" applyBorder="0" applyAlignment="0" applyProtection="0"/>
    <xf numFmtId="0" fontId="30" fillId="76"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7"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8" borderId="0" applyNumberFormat="0" applyBorder="0" applyAlignment="0" applyProtection="0"/>
    <xf numFmtId="0" fontId="30" fillId="79" borderId="0" applyNumberFormat="0" applyBorder="0" applyAlignment="0" applyProtection="0"/>
    <xf numFmtId="0" fontId="30" fillId="79" borderId="0" applyNumberFormat="0" applyBorder="0" applyAlignment="0" applyProtection="0"/>
    <xf numFmtId="0" fontId="30" fillId="79" borderId="0" applyNumberFormat="0" applyBorder="0" applyAlignment="0" applyProtection="0"/>
    <xf numFmtId="0" fontId="30" fillId="80" borderId="0" applyNumberFormat="0" applyBorder="0" applyAlignment="0" applyProtection="0"/>
    <xf numFmtId="0" fontId="30" fillId="80" borderId="0" applyNumberFormat="0" applyBorder="0" applyAlignment="0" applyProtection="0"/>
    <xf numFmtId="0" fontId="30" fillId="80" borderId="0" applyNumberFormat="0" applyBorder="0" applyAlignment="0" applyProtection="0"/>
    <xf numFmtId="0" fontId="30" fillId="81" borderId="0" applyNumberFormat="0" applyBorder="0" applyAlignment="0" applyProtection="0"/>
    <xf numFmtId="0" fontId="30" fillId="81" borderId="0" applyNumberFormat="0" applyBorder="0" applyAlignment="0" applyProtection="0"/>
    <xf numFmtId="0" fontId="30" fillId="8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71" fontId="1" fillId="0" borderId="0" applyFont="0" applyFill="0" applyBorder="0" applyAlignment="0" applyProtection="0"/>
    <xf numFmtId="17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7" fillId="0" borderId="0" applyNumberFormat="0" applyFill="0" applyBorder="0" applyAlignment="0" applyProtection="0"/>
    <xf numFmtId="0" fontId="38" fillId="82" borderId="0" applyNumberFormat="0" applyBorder="0" applyAlignment="0" applyProtection="0"/>
    <xf numFmtId="0" fontId="38" fillId="8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39" fillId="0" borderId="6" applyNumberFormat="0" applyFill="0" applyAlignment="0" applyProtection="0"/>
    <xf numFmtId="0" fontId="39" fillId="0" borderId="6"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39" fillId="0" borderId="6" applyNumberFormat="0" applyFill="0" applyAlignment="0" applyProtection="0"/>
    <xf numFmtId="0" fontId="9" fillId="0" borderId="7" applyNumberFormat="0" applyFill="0" applyAlignment="0" applyProtection="0"/>
    <xf numFmtId="0" fontId="39" fillId="0" borderId="6"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39" fillId="0" borderId="6"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9" fillId="0" borderId="7" applyNumberFormat="0" applyFill="0" applyAlignment="0" applyProtection="0"/>
    <xf numFmtId="0" fontId="40" fillId="0" borderId="8" applyNumberFormat="0" applyFill="0" applyAlignment="0" applyProtection="0"/>
    <xf numFmtId="0" fontId="40" fillId="0" borderId="8"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10" fillId="0" borderId="9"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2" fillId="0" borderId="0" applyNumberFormat="0" applyFill="0" applyBorder="0" applyAlignment="0" applyProtection="0"/>
    <xf numFmtId="0" fontId="21" fillId="0" borderId="0" applyNumberFormat="0" applyFill="0" applyBorder="0" applyAlignment="0" applyProtection="0"/>
    <xf numFmtId="0" fontId="42" fillId="0" borderId="0" applyNumberFormat="0" applyFill="0" applyBorder="0" applyAlignment="0" applyProtection="0"/>
    <xf numFmtId="0" fontId="43" fillId="83" borderId="1" applyNumberFormat="0" applyAlignment="0" applyProtection="0"/>
    <xf numFmtId="0" fontId="43" fillId="84"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43" fillId="84" borderId="1" applyNumberFormat="0" applyAlignment="0" applyProtection="0"/>
    <xf numFmtId="0" fontId="43" fillId="84"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43" fillId="83"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33" fillId="0" borderId="3" applyNumberFormat="0" applyFill="0" applyAlignment="0" applyProtection="0"/>
    <xf numFmtId="0" fontId="33" fillId="0" borderId="3"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206" fontId="1" fillId="0" borderId="0" applyFont="0" applyFill="0" applyBorder="0" applyAlignment="0" applyProtection="0"/>
    <xf numFmtId="206" fontId="1" fillId="0" borderId="0" applyFont="0" applyFill="0" applyBorder="0" applyAlignment="0" applyProtection="0"/>
    <xf numFmtId="0" fontId="44" fillId="85" borderId="0" applyNumberFormat="0" applyBorder="0" applyAlignment="0" applyProtection="0"/>
    <xf numFmtId="0" fontId="44" fillId="85"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14" fillId="86" borderId="0" applyNumberFormat="0" applyBorder="0" applyAlignment="0" applyProtection="0"/>
    <xf numFmtId="0" fontId="44" fillId="87" borderId="0" applyNumberFormat="0" applyBorder="0" applyAlignment="0" applyProtection="0"/>
    <xf numFmtId="0" fontId="44" fillId="87" borderId="0" applyNumberFormat="0" applyBorder="0" applyAlignment="0" applyProtection="0"/>
    <xf numFmtId="0" fontId="44" fillId="8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45"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45" fillId="0" borderId="0">
      <alignment/>
      <protection/>
    </xf>
    <xf numFmtId="0" fontId="28"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1" fillId="0" borderId="0">
      <alignment/>
      <protection/>
    </xf>
    <xf numFmtId="0" fontId="28" fillId="0" borderId="0">
      <alignment/>
      <protection/>
    </xf>
    <xf numFmtId="0" fontId="1" fillId="0" borderId="0">
      <alignment/>
      <protection/>
    </xf>
    <xf numFmtId="0" fontId="20" fillId="0" borderId="0">
      <alignment/>
      <protection/>
    </xf>
    <xf numFmtId="0" fontId="20" fillId="0" borderId="0">
      <alignment/>
      <protection/>
    </xf>
    <xf numFmtId="0" fontId="28" fillId="0" borderId="0">
      <alignment/>
      <protection/>
    </xf>
    <xf numFmtId="0" fontId="28" fillId="0" borderId="0">
      <alignment/>
      <protection/>
    </xf>
    <xf numFmtId="0" fontId="1" fillId="0" borderId="0">
      <alignment/>
      <protection/>
    </xf>
    <xf numFmtId="0" fontId="2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45" fillId="0" borderId="0">
      <alignment/>
      <protection/>
    </xf>
    <xf numFmtId="0" fontId="0" fillId="0" borderId="0">
      <alignment/>
      <protection/>
    </xf>
    <xf numFmtId="0" fontId="45" fillId="0" borderId="0">
      <alignment/>
      <protection/>
    </xf>
    <xf numFmtId="0" fontId="0" fillId="0" borderId="0">
      <alignment/>
      <protection/>
    </xf>
    <xf numFmtId="0" fontId="45"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0" borderId="0">
      <alignment/>
      <protection/>
    </xf>
    <xf numFmtId="0" fontId="28"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46"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46" fillId="0" borderId="0">
      <alignment/>
      <protection/>
    </xf>
    <xf numFmtId="0" fontId="46"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46" fillId="0" borderId="0">
      <alignment/>
      <protection/>
    </xf>
    <xf numFmtId="0" fontId="0" fillId="0" borderId="0">
      <alignment/>
      <protection/>
    </xf>
    <xf numFmtId="0" fontId="46"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1" fillId="0" borderId="0" applyNumberFormat="0" applyFon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7" fillId="0" borderId="0" applyNumberFormat="0" applyBorder="0" applyProtection="0">
      <alignment/>
    </xf>
    <xf numFmtId="0" fontId="48" fillId="0" borderId="0" applyNumberFormat="0" applyBorder="0" applyProtection="0">
      <alignment/>
    </xf>
    <xf numFmtId="0" fontId="28" fillId="0" borderId="0">
      <alignment/>
      <protection/>
    </xf>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1" fillId="88" borderId="13" applyNumberFormat="0" applyFont="0" applyAlignment="0" applyProtection="0"/>
    <xf numFmtId="0" fontId="0" fillId="89" borderId="13" applyNumberFormat="0" applyFont="0" applyAlignment="0" applyProtection="0"/>
    <xf numFmtId="0" fontId="1" fillId="89" borderId="13"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0" fillId="90" borderId="14" applyNumberFormat="0" applyFont="0" applyAlignment="0" applyProtection="0"/>
    <xf numFmtId="0" fontId="49" fillId="71" borderId="15" applyNumberFormat="0" applyAlignment="0" applyProtection="0"/>
    <xf numFmtId="0" fontId="49" fillId="70" borderId="15"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49" fillId="70" borderId="15" applyNumberFormat="0" applyAlignment="0" applyProtection="0"/>
    <xf numFmtId="0" fontId="49" fillId="70" borderId="15"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49" fillId="71" borderId="15"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0" fontId="15" fillId="72"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54" fillId="0" borderId="17" applyNumberFormat="0" applyFill="0" applyAlignment="0" applyProtection="0"/>
    <xf numFmtId="0" fontId="54" fillId="0" borderId="17"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6" fillId="0" borderId="19" applyNumberFormat="0" applyFill="0" applyAlignment="0" applyProtection="0"/>
    <xf numFmtId="0" fontId="56" fillId="0" borderId="19" applyNumberFormat="0" applyFill="0" applyAlignment="0" applyProtection="0"/>
    <xf numFmtId="0" fontId="56" fillId="0" borderId="19"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7" fillId="0" borderId="20" applyNumberFormat="0" applyFill="0" applyAlignment="0" applyProtection="0"/>
    <xf numFmtId="0" fontId="57" fillId="0" borderId="20"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31" fillId="91" borderId="0" applyNumberFormat="0" applyBorder="0" applyAlignment="0" applyProtection="0"/>
    <xf numFmtId="0" fontId="31" fillId="91" borderId="0" applyNumberFormat="0" applyBorder="0" applyAlignment="0" applyProtection="0"/>
    <xf numFmtId="0" fontId="31" fillId="91" borderId="0" applyNumberFormat="0" applyBorder="0" applyAlignment="0" applyProtection="0"/>
    <xf numFmtId="0" fontId="38" fillId="92" borderId="0" applyNumberFormat="0" applyBorder="0" applyAlignment="0" applyProtection="0"/>
    <xf numFmtId="0" fontId="38" fillId="92" borderId="0" applyNumberFormat="0" applyBorder="0" applyAlignment="0" applyProtection="0"/>
    <xf numFmtId="0" fontId="38" fillId="92"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01">
    <xf numFmtId="0" fontId="0" fillId="0" borderId="0" xfId="0" applyAlignment="1">
      <alignment/>
    </xf>
    <xf numFmtId="0" fontId="2" fillId="0" borderId="23" xfId="0" applyFont="1" applyFill="1" applyBorder="1" applyAlignment="1">
      <alignment horizontal="center" wrapText="1"/>
    </xf>
    <xf numFmtId="4" fontId="2" fillId="0" borderId="23" xfId="0" applyNumberFormat="1" applyFont="1" applyFill="1" applyBorder="1" applyAlignment="1">
      <alignment horizontal="center" wrapText="1"/>
    </xf>
    <xf numFmtId="0" fontId="2" fillId="0" borderId="23" xfId="1872" applyFont="1" applyFill="1" applyBorder="1" applyAlignment="1">
      <alignment horizontal="center" wrapText="1"/>
      <protection/>
    </xf>
    <xf numFmtId="49" fontId="2" fillId="0" borderId="23" xfId="0" applyNumberFormat="1" applyFont="1" applyFill="1" applyBorder="1" applyAlignment="1">
      <alignment horizontal="left" wrapText="1"/>
    </xf>
    <xf numFmtId="0" fontId="2" fillId="0" borderId="23" xfId="0" applyFont="1" applyFill="1" applyBorder="1" applyAlignment="1">
      <alignment horizontal="left" wrapText="1"/>
    </xf>
    <xf numFmtId="0" fontId="19" fillId="0" borderId="23" xfId="0" applyFont="1" applyFill="1" applyBorder="1" applyAlignment="1">
      <alignment horizontal="center" wrapText="1"/>
    </xf>
    <xf numFmtId="4" fontId="19" fillId="0" borderId="23" xfId="0" applyNumberFormat="1" applyFont="1" applyFill="1" applyBorder="1" applyAlignment="1">
      <alignment horizontal="center" wrapText="1"/>
    </xf>
    <xf numFmtId="49" fontId="2" fillId="0" borderId="23" xfId="1879" applyNumberFormat="1" applyFont="1" applyFill="1" applyBorder="1" applyAlignment="1">
      <alignment horizontal="left"/>
      <protection/>
    </xf>
    <xf numFmtId="0" fontId="2" fillId="0" borderId="23" xfId="1879" applyFont="1" applyFill="1" applyBorder="1" applyAlignment="1">
      <alignment horizontal="left"/>
      <protection/>
    </xf>
    <xf numFmtId="0" fontId="2" fillId="0" borderId="23" xfId="1879" applyFont="1" applyFill="1" applyBorder="1" applyAlignment="1">
      <alignment horizontal="left" wrapText="1"/>
      <protection/>
    </xf>
    <xf numFmtId="0" fontId="2" fillId="0" borderId="23" xfId="1879" applyFont="1" applyFill="1" applyBorder="1" applyAlignment="1">
      <alignment horizontal="center" wrapText="1"/>
      <protection/>
    </xf>
    <xf numFmtId="4" fontId="2" fillId="0" borderId="23" xfId="1879" applyNumberFormat="1" applyFont="1" applyFill="1" applyBorder="1" applyAlignment="1">
      <alignment horizontal="center"/>
      <protection/>
    </xf>
    <xf numFmtId="49" fontId="2" fillId="0" borderId="23" xfId="1891" applyNumberFormat="1" applyFont="1" applyFill="1" applyBorder="1" applyAlignment="1">
      <alignment horizontal="left"/>
      <protection/>
    </xf>
    <xf numFmtId="0" fontId="2" fillId="0" borderId="23" xfId="1891" applyFont="1" applyFill="1" applyBorder="1" applyAlignment="1">
      <alignment horizontal="left"/>
      <protection/>
    </xf>
    <xf numFmtId="0" fontId="2" fillId="0" borderId="23" xfId="1891" applyFont="1" applyFill="1" applyBorder="1" applyAlignment="1">
      <alignment horizontal="left" wrapText="1"/>
      <protection/>
    </xf>
    <xf numFmtId="0" fontId="2" fillId="0" borderId="23" xfId="1891" applyFont="1" applyFill="1" applyBorder="1" applyAlignment="1">
      <alignment horizontal="center" wrapText="1"/>
      <protection/>
    </xf>
    <xf numFmtId="0" fontId="2" fillId="0" borderId="23" xfId="1849" applyFont="1" applyFill="1" applyBorder="1" applyAlignment="1">
      <alignment horizontal="center" wrapText="1"/>
      <protection/>
    </xf>
    <xf numFmtId="0" fontId="2" fillId="0" borderId="23" xfId="1892" applyFont="1" applyFill="1" applyBorder="1" applyAlignment="1">
      <alignment horizontal="left" wrapText="1"/>
      <protection/>
    </xf>
    <xf numFmtId="0" fontId="2" fillId="0" borderId="23" xfId="1892" applyFont="1" applyFill="1" applyBorder="1" applyAlignment="1">
      <alignment horizontal="center" wrapText="1"/>
      <protection/>
    </xf>
    <xf numFmtId="0" fontId="2" fillId="0" borderId="23" xfId="1892" applyFont="1" applyFill="1" applyBorder="1" applyAlignment="1">
      <alignment horizontal="center"/>
      <protection/>
    </xf>
    <xf numFmtId="4" fontId="2" fillId="0" borderId="23" xfId="1892" applyNumberFormat="1" applyFont="1" applyFill="1" applyBorder="1" applyAlignment="1">
      <alignment horizontal="center" wrapText="1"/>
      <protection/>
    </xf>
    <xf numFmtId="4" fontId="2" fillId="0" borderId="23" xfId="0" applyNumberFormat="1" applyFont="1" applyFill="1" applyBorder="1" applyAlignment="1">
      <alignment horizontal="center"/>
    </xf>
    <xf numFmtId="0" fontId="19" fillId="0" borderId="0" xfId="0" applyFont="1" applyFill="1" applyBorder="1" applyAlignment="1">
      <alignment horizontal="center" vertical="center" wrapText="1"/>
    </xf>
    <xf numFmtId="49" fontId="2" fillId="0" borderId="0" xfId="0" applyNumberFormat="1" applyFont="1" applyFill="1" applyBorder="1" applyAlignment="1">
      <alignment horizontal="left" wrapText="1"/>
    </xf>
    <xf numFmtId="0" fontId="2" fillId="0" borderId="0" xfId="0" applyFont="1" applyFill="1" applyBorder="1" applyAlignment="1">
      <alignment horizontal="left" wrapText="1"/>
    </xf>
    <xf numFmtId="0" fontId="2" fillId="0" borderId="0" xfId="0" applyFont="1" applyFill="1" applyBorder="1" applyAlignment="1">
      <alignment horizontal="center" wrapText="1"/>
    </xf>
    <xf numFmtId="4" fontId="2" fillId="0" borderId="0" xfId="0" applyNumberFormat="1" applyFont="1" applyFill="1" applyBorder="1" applyAlignment="1">
      <alignment horizontal="center" wrapText="1"/>
    </xf>
    <xf numFmtId="0" fontId="2" fillId="0" borderId="0" xfId="0" applyFont="1" applyFill="1" applyBorder="1" applyAlignment="1">
      <alignment horizontal="center" vertical="center" wrapText="1"/>
    </xf>
    <xf numFmtId="0" fontId="2" fillId="0" borderId="0" xfId="0" applyFont="1" applyFill="1" applyAlignment="1">
      <alignment/>
    </xf>
    <xf numFmtId="0" fontId="19" fillId="0" borderId="23" xfId="0" applyFont="1" applyFill="1" applyBorder="1" applyAlignment="1" applyProtection="1">
      <alignment horizontal="center" wrapText="1"/>
      <protection/>
    </xf>
    <xf numFmtId="0" fontId="2" fillId="0" borderId="23" xfId="1861" applyFont="1" applyFill="1" applyBorder="1" applyAlignment="1">
      <alignment horizontal="left" wrapText="1"/>
      <protection/>
    </xf>
    <xf numFmtId="0" fontId="2" fillId="0" borderId="23" xfId="0" applyFont="1" applyFill="1" applyBorder="1" applyAlignment="1">
      <alignment horizontal="left" vertical="center" wrapText="1"/>
    </xf>
    <xf numFmtId="0" fontId="2" fillId="0" borderId="23" xfId="1846" applyFont="1" applyFill="1" applyBorder="1" applyAlignment="1">
      <alignment horizontal="left" wrapText="1"/>
      <protection/>
    </xf>
    <xf numFmtId="4" fontId="2" fillId="0" borderId="23" xfId="0" applyNumberFormat="1" applyFont="1" applyFill="1" applyBorder="1" applyAlignment="1">
      <alignment horizontal="left" wrapText="1"/>
    </xf>
    <xf numFmtId="0" fontId="2" fillId="0" borderId="23" xfId="1970" applyFont="1" applyFill="1" applyBorder="1" applyAlignment="1">
      <alignment horizontal="left" wrapText="1"/>
      <protection/>
    </xf>
    <xf numFmtId="4" fontId="2" fillId="0" borderId="23" xfId="1975" applyNumberFormat="1" applyFont="1" applyFill="1" applyBorder="1" applyAlignment="1">
      <alignment horizontal="left" wrapText="1"/>
      <protection/>
    </xf>
    <xf numFmtId="191" fontId="2" fillId="0" borderId="23" xfId="0" applyNumberFormat="1" applyFont="1" applyFill="1" applyBorder="1" applyAlignment="1">
      <alignment horizontal="left" wrapText="1"/>
    </xf>
    <xf numFmtId="2" fontId="19" fillId="0" borderId="24" xfId="0" applyNumberFormat="1" applyFont="1" applyFill="1" applyBorder="1" applyAlignment="1">
      <alignment horizontal="center" wrapText="1"/>
    </xf>
    <xf numFmtId="0" fontId="2" fillId="0" borderId="0" xfId="0" applyFont="1" applyFill="1" applyBorder="1" applyAlignment="1">
      <alignment horizontal="left" vertical="center" wrapText="1"/>
    </xf>
    <xf numFmtId="0" fontId="2" fillId="0" borderId="24" xfId="0" applyFont="1" applyFill="1" applyBorder="1" applyAlignment="1">
      <alignment horizontal="center" wrapText="1"/>
    </xf>
    <xf numFmtId="4" fontId="2" fillId="0" borderId="24" xfId="1879" applyNumberFormat="1" applyFont="1" applyFill="1" applyBorder="1" applyAlignment="1">
      <alignment horizontal="center"/>
      <protection/>
    </xf>
    <xf numFmtId="4" fontId="2" fillId="0" borderId="24" xfId="0" applyNumberFormat="1" applyFont="1" applyFill="1" applyBorder="1" applyAlignment="1">
      <alignment horizontal="center" wrapText="1"/>
    </xf>
    <xf numFmtId="0" fontId="2" fillId="0" borderId="0" xfId="0" applyFont="1" applyFill="1" applyBorder="1" applyAlignment="1">
      <alignment/>
    </xf>
    <xf numFmtId="0" fontId="2" fillId="0" borderId="23" xfId="1853" applyFont="1" applyFill="1" applyBorder="1" applyAlignment="1">
      <alignment horizontal="left" wrapText="1"/>
      <protection/>
    </xf>
    <xf numFmtId="0" fontId="2" fillId="0" borderId="0" xfId="0" applyFont="1" applyFill="1" applyBorder="1" applyAlignment="1">
      <alignment/>
    </xf>
    <xf numFmtId="49" fontId="2" fillId="0" borderId="23" xfId="1935" applyNumberFormat="1" applyFont="1" applyFill="1" applyBorder="1" applyAlignment="1">
      <alignment horizontal="left"/>
      <protection/>
    </xf>
    <xf numFmtId="0" fontId="2" fillId="0" borderId="23" xfId="1935" applyFont="1" applyFill="1" applyBorder="1" applyAlignment="1">
      <alignment horizontal="left"/>
      <protection/>
    </xf>
    <xf numFmtId="0" fontId="2" fillId="0" borderId="23" xfId="1935" applyFont="1" applyFill="1" applyBorder="1" applyAlignment="1">
      <alignment horizontal="left" wrapText="1"/>
      <protection/>
    </xf>
    <xf numFmtId="0" fontId="2" fillId="0" borderId="23" xfId="1935" applyFont="1" applyFill="1" applyBorder="1" applyAlignment="1">
      <alignment horizontal="center" wrapText="1"/>
      <protection/>
    </xf>
    <xf numFmtId="4" fontId="2" fillId="0" borderId="23" xfId="1935" applyNumberFormat="1" applyFont="1" applyFill="1" applyBorder="1" applyAlignment="1">
      <alignment horizontal="center"/>
      <protection/>
    </xf>
    <xf numFmtId="0" fontId="2" fillId="0" borderId="23" xfId="1935" applyFont="1" applyFill="1" applyBorder="1" applyAlignment="1">
      <alignment horizontal="center"/>
      <protection/>
    </xf>
    <xf numFmtId="49" fontId="2" fillId="0" borderId="23" xfId="0" applyNumberFormat="1" applyFont="1" applyFill="1" applyBorder="1" applyAlignment="1">
      <alignment horizontal="left"/>
    </xf>
    <xf numFmtId="0" fontId="2" fillId="0" borderId="23" xfId="0" applyFont="1" applyFill="1" applyBorder="1" applyAlignment="1">
      <alignment horizontal="left"/>
    </xf>
    <xf numFmtId="49" fontId="2" fillId="0" borderId="23" xfId="0" applyNumberFormat="1" applyFont="1" applyFill="1" applyBorder="1" applyAlignment="1">
      <alignment horizontal="center" wrapText="1"/>
    </xf>
    <xf numFmtId="4" fontId="2" fillId="0" borderId="23" xfId="1867" applyNumberFormat="1" applyFont="1" applyFill="1" applyBorder="1" applyAlignment="1">
      <alignment horizontal="center"/>
      <protection/>
    </xf>
    <xf numFmtId="2" fontId="2" fillId="0" borderId="24" xfId="1867" applyNumberFormat="1" applyFont="1" applyFill="1" applyBorder="1" applyAlignment="1">
      <alignment horizontal="center" wrapText="1"/>
      <protection/>
    </xf>
    <xf numFmtId="0" fontId="2" fillId="0" borderId="23" xfId="0" applyFont="1" applyFill="1" applyBorder="1" applyAlignment="1">
      <alignment wrapText="1"/>
    </xf>
    <xf numFmtId="0" fontId="2" fillId="0" borderId="23" xfId="0" applyFont="1" applyFill="1" applyBorder="1" applyAlignment="1">
      <alignment/>
    </xf>
    <xf numFmtId="0" fontId="2" fillId="0" borderId="0" xfId="0" applyFont="1" applyFill="1" applyBorder="1" applyAlignment="1">
      <alignment wrapText="1"/>
    </xf>
    <xf numFmtId="0" fontId="2" fillId="0" borderId="23" xfId="0" applyNumberFormat="1" applyFont="1" applyFill="1" applyBorder="1" applyAlignment="1">
      <alignment horizontal="left" wrapText="1"/>
    </xf>
    <xf numFmtId="0" fontId="2" fillId="0" borderId="23" xfId="0" applyFont="1" applyFill="1" applyBorder="1" applyAlignment="1">
      <alignment horizontal="center"/>
    </xf>
    <xf numFmtId="2" fontId="2" fillId="0" borderId="23" xfId="0" applyNumberFormat="1" applyFont="1" applyFill="1" applyBorder="1" applyAlignment="1">
      <alignment horizontal="center" wrapText="1"/>
    </xf>
    <xf numFmtId="0" fontId="2" fillId="0" borderId="23" xfId="0" applyFont="1" applyFill="1" applyBorder="1" applyAlignment="1">
      <alignment horizontal="left" wrapText="1"/>
    </xf>
    <xf numFmtId="49" fontId="2" fillId="0" borderId="23" xfId="1926" applyNumberFormat="1" applyFont="1" applyFill="1" applyBorder="1" applyAlignment="1">
      <alignment horizontal="left" wrapText="1"/>
      <protection/>
    </xf>
    <xf numFmtId="0" fontId="2" fillId="0" borderId="23" xfId="1926" applyFont="1" applyFill="1" applyBorder="1" applyAlignment="1">
      <alignment horizontal="left" wrapText="1"/>
      <protection/>
    </xf>
    <xf numFmtId="0" fontId="2" fillId="0" borderId="23" xfId="1926" applyFont="1" applyFill="1" applyBorder="1" applyAlignment="1">
      <alignment horizontal="center" wrapText="1"/>
      <protection/>
    </xf>
    <xf numFmtId="0" fontId="2" fillId="0" borderId="23" xfId="1847" applyFont="1" applyFill="1" applyBorder="1" applyAlignment="1">
      <alignment horizontal="left" wrapText="1"/>
      <protection/>
    </xf>
    <xf numFmtId="49" fontId="2" fillId="0" borderId="23" xfId="0" applyNumberFormat="1" applyFont="1" applyFill="1" applyBorder="1" applyAlignment="1">
      <alignment horizontal="left" wrapText="1"/>
    </xf>
    <xf numFmtId="0" fontId="2" fillId="0" borderId="23" xfId="0" applyFont="1" applyFill="1" applyBorder="1" applyAlignment="1">
      <alignment horizontal="center" wrapText="1"/>
    </xf>
    <xf numFmtId="4" fontId="2" fillId="0" borderId="0" xfId="0" applyNumberFormat="1" applyFont="1" applyFill="1" applyBorder="1" applyAlignment="1">
      <alignment horizontal="center" vertical="center" wrapText="1"/>
    </xf>
    <xf numFmtId="4" fontId="19" fillId="0" borderId="23" xfId="1862" applyNumberFormat="1" applyFont="1" applyFill="1" applyBorder="1" applyAlignment="1">
      <alignment horizontal="center" wrapText="1"/>
      <protection/>
    </xf>
    <xf numFmtId="0" fontId="2" fillId="0" borderId="23" xfId="0" applyFont="1" applyFill="1" applyBorder="1" applyAlignment="1">
      <alignment horizontal="center"/>
    </xf>
    <xf numFmtId="4" fontId="2" fillId="0" borderId="23" xfId="0" applyNumberFormat="1" applyFont="1" applyFill="1" applyBorder="1" applyAlignment="1">
      <alignment horizontal="center"/>
    </xf>
    <xf numFmtId="4" fontId="2" fillId="0" borderId="24" xfId="1879" applyNumberFormat="1" applyFont="1" applyFill="1" applyBorder="1" applyAlignment="1">
      <alignment horizontal="center"/>
      <protection/>
    </xf>
    <xf numFmtId="0" fontId="2" fillId="0" borderId="23" xfId="1861" applyFont="1" applyFill="1" applyBorder="1" applyAlignment="1">
      <alignment horizontal="left" wrapText="1"/>
      <protection/>
    </xf>
    <xf numFmtId="0" fontId="2" fillId="0" borderId="23" xfId="0" applyFont="1" applyFill="1" applyBorder="1" applyAlignment="1">
      <alignment horizontal="left" vertical="center" wrapText="1"/>
    </xf>
    <xf numFmtId="0" fontId="26" fillId="0" borderId="23" xfId="0" applyFont="1" applyFill="1" applyBorder="1" applyAlignment="1">
      <alignment horizontal="center"/>
    </xf>
    <xf numFmtId="0" fontId="2" fillId="0" borderId="23" xfId="1867" applyFont="1" applyFill="1" applyBorder="1" applyAlignment="1">
      <alignment horizontal="center" wrapText="1"/>
      <protection/>
    </xf>
    <xf numFmtId="4" fontId="2" fillId="0" borderId="23" xfId="1867" applyNumberFormat="1" applyFont="1" applyFill="1" applyBorder="1" applyAlignment="1">
      <alignment horizontal="center"/>
      <protection/>
    </xf>
    <xf numFmtId="4" fontId="2" fillId="0" borderId="23" xfId="0" applyNumberFormat="1" applyFont="1" applyFill="1" applyBorder="1" applyAlignment="1">
      <alignment horizontal="center" wrapText="1"/>
    </xf>
    <xf numFmtId="4" fontId="2" fillId="0" borderId="24" xfId="0" applyNumberFormat="1" applyFont="1" applyFill="1" applyBorder="1" applyAlignment="1">
      <alignment horizontal="center" wrapText="1"/>
    </xf>
    <xf numFmtId="0" fontId="2" fillId="0" borderId="23" xfId="1935" applyFont="1" applyFill="1" applyBorder="1" applyAlignment="1">
      <alignment wrapText="1"/>
      <protection/>
    </xf>
    <xf numFmtId="49" fontId="2" fillId="0" borderId="23" xfId="1853" applyNumberFormat="1" applyFont="1" applyFill="1" applyBorder="1" applyAlignment="1">
      <alignment horizontal="left" wrapText="1"/>
      <protection/>
    </xf>
    <xf numFmtId="0" fontId="2" fillId="0" borderId="23" xfId="1853" applyFont="1" applyFill="1" applyBorder="1" applyAlignment="1">
      <alignment horizontal="left" wrapText="1"/>
      <protection/>
    </xf>
    <xf numFmtId="0" fontId="2" fillId="0" borderId="23" xfId="1853" applyFont="1" applyFill="1" applyBorder="1" applyAlignment="1">
      <alignment horizontal="center" wrapText="1"/>
      <protection/>
    </xf>
    <xf numFmtId="4" fontId="2" fillId="0" borderId="23" xfId="1853" applyNumberFormat="1" applyFont="1" applyFill="1" applyBorder="1" applyAlignment="1">
      <alignment horizontal="center"/>
      <protection/>
    </xf>
    <xf numFmtId="0" fontId="2" fillId="0" borderId="23" xfId="1853" applyFont="1" applyFill="1" applyBorder="1" applyAlignment="1">
      <alignment horizontal="center"/>
      <protection/>
    </xf>
    <xf numFmtId="0" fontId="2" fillId="0" borderId="24" xfId="0" applyFont="1" applyFill="1" applyBorder="1" applyAlignment="1">
      <alignment horizontal="center" wrapText="1"/>
    </xf>
    <xf numFmtId="49" fontId="59" fillId="0" borderId="23" xfId="0" applyNumberFormat="1" applyFont="1" applyBorder="1" applyAlignment="1">
      <alignment horizontal="left" wrapText="1"/>
    </xf>
    <xf numFmtId="0" fontId="59" fillId="0" borderId="23" xfId="0" applyFont="1" applyBorder="1" applyAlignment="1">
      <alignment horizontal="left" wrapText="1"/>
    </xf>
    <xf numFmtId="0" fontId="59" fillId="0" borderId="23" xfId="0" applyFont="1" applyBorder="1" applyAlignment="1">
      <alignment horizontal="center" wrapText="1"/>
    </xf>
    <xf numFmtId="0" fontId="2" fillId="0" borderId="23" xfId="0" applyFont="1" applyBorder="1" applyAlignment="1">
      <alignment horizontal="center" wrapText="1"/>
    </xf>
    <xf numFmtId="4" fontId="2" fillId="0" borderId="23" xfId="0" applyNumberFormat="1" applyFont="1" applyBorder="1" applyAlignment="1">
      <alignment horizontal="center"/>
    </xf>
    <xf numFmtId="0" fontId="59" fillId="0" borderId="23" xfId="0" applyFont="1" applyBorder="1" applyAlignment="1">
      <alignment horizontal="center"/>
    </xf>
    <xf numFmtId="4" fontId="59" fillId="0" borderId="23" xfId="0" applyNumberFormat="1" applyFont="1" applyBorder="1" applyAlignment="1">
      <alignment horizontal="center"/>
    </xf>
    <xf numFmtId="0" fontId="2" fillId="0" borderId="23" xfId="1848" applyFont="1" applyFill="1" applyBorder="1" applyAlignment="1">
      <alignment horizontal="left" wrapText="1"/>
      <protection/>
    </xf>
    <xf numFmtId="0" fontId="2" fillId="0" borderId="23" xfId="1928" applyFont="1" applyFill="1" applyBorder="1" applyAlignment="1">
      <alignment horizontal="left" wrapText="1"/>
      <protection/>
    </xf>
    <xf numFmtId="0" fontId="2" fillId="0" borderId="23" xfId="1847" applyFont="1" applyFill="1" applyBorder="1" applyAlignment="1">
      <alignment horizontal="left" wrapText="1"/>
      <protection/>
    </xf>
    <xf numFmtId="0" fontId="2" fillId="0" borderId="23" xfId="1848" applyFont="1" applyFill="1" applyBorder="1" applyAlignment="1">
      <alignment horizontal="left" wrapText="1"/>
      <protection/>
    </xf>
    <xf numFmtId="0" fontId="2" fillId="0" borderId="23" xfId="0" applyFont="1" applyFill="1" applyBorder="1" applyAlignment="1">
      <alignment wrapText="1"/>
    </xf>
  </cellXfs>
  <cellStyles count="2231">
    <cellStyle name="Normal" xfId="0"/>
    <cellStyle name="20% - Accent1" xfId="15"/>
    <cellStyle name="20% - Accent1 2" xfId="16"/>
    <cellStyle name="20% - Accent1 2 10" xfId="17"/>
    <cellStyle name="20% - Accent1 2 10 2" xfId="18"/>
    <cellStyle name="20% - Accent1 2 11" xfId="19"/>
    <cellStyle name="20% - Accent1 2 11 2" xfId="20"/>
    <cellStyle name="20% - Accent1 2 12" xfId="21"/>
    <cellStyle name="20% - Accent1 2 12 2" xfId="22"/>
    <cellStyle name="20% - Accent1 2 13" xfId="23"/>
    <cellStyle name="20% - Accent1 2 13 2" xfId="24"/>
    <cellStyle name="20% - Accent1 2 14" xfId="25"/>
    <cellStyle name="20% - Accent1 2 14 2" xfId="26"/>
    <cellStyle name="20% - Accent1 2 15" xfId="27"/>
    <cellStyle name="20% - Accent1 2 15 2" xfId="28"/>
    <cellStyle name="20% - Accent1 2 16" xfId="29"/>
    <cellStyle name="20% - Accent1 2 16 2" xfId="30"/>
    <cellStyle name="20% - Accent1 2 17" xfId="31"/>
    <cellStyle name="20% - Accent1 2 17 2" xfId="32"/>
    <cellStyle name="20% - Accent1 2 2" xfId="33"/>
    <cellStyle name="20% - Accent1 2 2 2" xfId="34"/>
    <cellStyle name="20% - Accent1 2 3" xfId="35"/>
    <cellStyle name="20% - Accent1 2 3 2" xfId="36"/>
    <cellStyle name="20% - Accent1 2 4" xfId="37"/>
    <cellStyle name="20% - Accent1 2 4 2" xfId="38"/>
    <cellStyle name="20% - Accent1 2 5" xfId="39"/>
    <cellStyle name="20% - Accent1 2 5 2" xfId="40"/>
    <cellStyle name="20% - Accent1 2 6" xfId="41"/>
    <cellStyle name="20% - Accent1 2 6 2" xfId="42"/>
    <cellStyle name="20% - Accent1 2 7" xfId="43"/>
    <cellStyle name="20% - Accent1 2 7 2" xfId="44"/>
    <cellStyle name="20% - Accent1 2 8" xfId="45"/>
    <cellStyle name="20% - Accent1 2 8 2" xfId="46"/>
    <cellStyle name="20% - Accent1 2 9" xfId="47"/>
    <cellStyle name="20% - Accent1 2 9 2" xfId="48"/>
    <cellStyle name="20% - Accent1 3 10" xfId="49"/>
    <cellStyle name="20% - Accent1 3 10 2" xfId="50"/>
    <cellStyle name="20% - Accent1 3 11" xfId="51"/>
    <cellStyle name="20% - Accent1 3 11 2" xfId="52"/>
    <cellStyle name="20% - Accent1 3 12" xfId="53"/>
    <cellStyle name="20% - Accent1 3 12 2" xfId="54"/>
    <cellStyle name="20% - Accent1 3 13" xfId="55"/>
    <cellStyle name="20% - Accent1 3 13 2" xfId="56"/>
    <cellStyle name="20% - Accent1 3 14" xfId="57"/>
    <cellStyle name="20% - Accent1 3 14 2" xfId="58"/>
    <cellStyle name="20% - Accent1 3 15" xfId="59"/>
    <cellStyle name="20% - Accent1 3 15 2" xfId="60"/>
    <cellStyle name="20% - Accent1 3 16" xfId="61"/>
    <cellStyle name="20% - Accent1 3 16 2" xfId="62"/>
    <cellStyle name="20% - Accent1 3 17" xfId="63"/>
    <cellStyle name="20% - Accent1 3 17 2" xfId="64"/>
    <cellStyle name="20% - Accent1 3 2" xfId="65"/>
    <cellStyle name="20% - Accent1 3 2 2" xfId="66"/>
    <cellStyle name="20% - Accent1 3 3" xfId="67"/>
    <cellStyle name="20% - Accent1 3 3 2" xfId="68"/>
    <cellStyle name="20% - Accent1 3 4" xfId="69"/>
    <cellStyle name="20% - Accent1 3 4 2" xfId="70"/>
    <cellStyle name="20% - Accent1 3 5" xfId="71"/>
    <cellStyle name="20% - Accent1 3 5 2" xfId="72"/>
    <cellStyle name="20% - Accent1 3 6" xfId="73"/>
    <cellStyle name="20% - Accent1 3 6 2" xfId="74"/>
    <cellStyle name="20% - Accent1 3 7" xfId="75"/>
    <cellStyle name="20% - Accent1 3 7 2" xfId="76"/>
    <cellStyle name="20% - Accent1 3 8" xfId="77"/>
    <cellStyle name="20% - Accent1 3 8 2" xfId="78"/>
    <cellStyle name="20% - Accent1 3 9" xfId="79"/>
    <cellStyle name="20% - Accent1 3 9 2" xfId="80"/>
    <cellStyle name="20% - Accent2" xfId="81"/>
    <cellStyle name="20% - Accent2 2" xfId="82"/>
    <cellStyle name="20% - Accent2 2 10" xfId="83"/>
    <cellStyle name="20% - Accent2 2 10 2" xfId="84"/>
    <cellStyle name="20% - Accent2 2 11" xfId="85"/>
    <cellStyle name="20% - Accent2 2 11 2" xfId="86"/>
    <cellStyle name="20% - Accent2 2 12" xfId="87"/>
    <cellStyle name="20% - Accent2 2 12 2" xfId="88"/>
    <cellStyle name="20% - Accent2 2 13" xfId="89"/>
    <cellStyle name="20% - Accent2 2 13 2" xfId="90"/>
    <cellStyle name="20% - Accent2 2 14" xfId="91"/>
    <cellStyle name="20% - Accent2 2 14 2" xfId="92"/>
    <cellStyle name="20% - Accent2 2 15" xfId="93"/>
    <cellStyle name="20% - Accent2 2 15 2" xfId="94"/>
    <cellStyle name="20% - Accent2 2 16" xfId="95"/>
    <cellStyle name="20% - Accent2 2 16 2" xfId="96"/>
    <cellStyle name="20% - Accent2 2 17" xfId="97"/>
    <cellStyle name="20% - Accent2 2 17 2" xfId="98"/>
    <cellStyle name="20% - Accent2 2 2" xfId="99"/>
    <cellStyle name="20% - Accent2 2 2 2" xfId="100"/>
    <cellStyle name="20% - Accent2 2 3" xfId="101"/>
    <cellStyle name="20% - Accent2 2 3 2" xfId="102"/>
    <cellStyle name="20% - Accent2 2 4" xfId="103"/>
    <cellStyle name="20% - Accent2 2 4 2" xfId="104"/>
    <cellStyle name="20% - Accent2 2 5" xfId="105"/>
    <cellStyle name="20% - Accent2 2 5 2" xfId="106"/>
    <cellStyle name="20% - Accent2 2 6" xfId="107"/>
    <cellStyle name="20% - Accent2 2 6 2" xfId="108"/>
    <cellStyle name="20% - Accent2 2 7" xfId="109"/>
    <cellStyle name="20% - Accent2 2 7 2" xfId="110"/>
    <cellStyle name="20% - Accent2 2 8" xfId="111"/>
    <cellStyle name="20% - Accent2 2 8 2" xfId="112"/>
    <cellStyle name="20% - Accent2 2 9" xfId="113"/>
    <cellStyle name="20% - Accent2 2 9 2" xfId="114"/>
    <cellStyle name="20% - Accent2 3 10" xfId="115"/>
    <cellStyle name="20% - Accent2 3 10 2" xfId="116"/>
    <cellStyle name="20% - Accent2 3 11" xfId="117"/>
    <cellStyle name="20% - Accent2 3 11 2" xfId="118"/>
    <cellStyle name="20% - Accent2 3 12" xfId="119"/>
    <cellStyle name="20% - Accent2 3 12 2" xfId="120"/>
    <cellStyle name="20% - Accent2 3 13" xfId="121"/>
    <cellStyle name="20% - Accent2 3 13 2" xfId="122"/>
    <cellStyle name="20% - Accent2 3 14" xfId="123"/>
    <cellStyle name="20% - Accent2 3 14 2" xfId="124"/>
    <cellStyle name="20% - Accent2 3 15" xfId="125"/>
    <cellStyle name="20% - Accent2 3 15 2" xfId="126"/>
    <cellStyle name="20% - Accent2 3 16" xfId="127"/>
    <cellStyle name="20% - Accent2 3 16 2" xfId="128"/>
    <cellStyle name="20% - Accent2 3 17" xfId="129"/>
    <cellStyle name="20% - Accent2 3 17 2" xfId="130"/>
    <cellStyle name="20% - Accent2 3 2" xfId="131"/>
    <cellStyle name="20% - Accent2 3 2 2" xfId="132"/>
    <cellStyle name="20% - Accent2 3 3" xfId="133"/>
    <cellStyle name="20% - Accent2 3 3 2" xfId="134"/>
    <cellStyle name="20% - Accent2 3 4" xfId="135"/>
    <cellStyle name="20% - Accent2 3 4 2" xfId="136"/>
    <cellStyle name="20% - Accent2 3 5" xfId="137"/>
    <cellStyle name="20% - Accent2 3 5 2" xfId="138"/>
    <cellStyle name="20% - Accent2 3 6" xfId="139"/>
    <cellStyle name="20% - Accent2 3 6 2" xfId="140"/>
    <cellStyle name="20% - Accent2 3 7" xfId="141"/>
    <cellStyle name="20% - Accent2 3 7 2" xfId="142"/>
    <cellStyle name="20% - Accent2 3 8" xfId="143"/>
    <cellStyle name="20% - Accent2 3 8 2" xfId="144"/>
    <cellStyle name="20% - Accent2 3 9" xfId="145"/>
    <cellStyle name="20% - Accent2 3 9 2" xfId="146"/>
    <cellStyle name="20% - Accent3" xfId="147"/>
    <cellStyle name="20% - Accent3 2" xfId="148"/>
    <cellStyle name="20% - Accent3 2 10" xfId="149"/>
    <cellStyle name="20% - Accent3 2 10 2" xfId="150"/>
    <cellStyle name="20% - Accent3 2 11" xfId="151"/>
    <cellStyle name="20% - Accent3 2 11 2" xfId="152"/>
    <cellStyle name="20% - Accent3 2 12" xfId="153"/>
    <cellStyle name="20% - Accent3 2 12 2" xfId="154"/>
    <cellStyle name="20% - Accent3 2 13" xfId="155"/>
    <cellStyle name="20% - Accent3 2 13 2" xfId="156"/>
    <cellStyle name="20% - Accent3 2 14" xfId="157"/>
    <cellStyle name="20% - Accent3 2 14 2" xfId="158"/>
    <cellStyle name="20% - Accent3 2 15" xfId="159"/>
    <cellStyle name="20% - Accent3 2 15 2" xfId="160"/>
    <cellStyle name="20% - Accent3 2 16" xfId="161"/>
    <cellStyle name="20% - Accent3 2 16 2" xfId="162"/>
    <cellStyle name="20% - Accent3 2 17" xfId="163"/>
    <cellStyle name="20% - Accent3 2 17 2" xfId="164"/>
    <cellStyle name="20% - Accent3 2 2" xfId="165"/>
    <cellStyle name="20% - Accent3 2 2 2" xfId="166"/>
    <cellStyle name="20% - Accent3 2 3" xfId="167"/>
    <cellStyle name="20% - Accent3 2 3 2" xfId="168"/>
    <cellStyle name="20% - Accent3 2 4" xfId="169"/>
    <cellStyle name="20% - Accent3 2 4 2" xfId="170"/>
    <cellStyle name="20% - Accent3 2 5" xfId="171"/>
    <cellStyle name="20% - Accent3 2 5 2" xfId="172"/>
    <cellStyle name="20% - Accent3 2 6" xfId="173"/>
    <cellStyle name="20% - Accent3 2 6 2" xfId="174"/>
    <cellStyle name="20% - Accent3 2 7" xfId="175"/>
    <cellStyle name="20% - Accent3 2 7 2" xfId="176"/>
    <cellStyle name="20% - Accent3 2 8" xfId="177"/>
    <cellStyle name="20% - Accent3 2 8 2" xfId="178"/>
    <cellStyle name="20% - Accent3 2 9" xfId="179"/>
    <cellStyle name="20% - Accent3 2 9 2" xfId="180"/>
    <cellStyle name="20% - Accent3 3 10" xfId="181"/>
    <cellStyle name="20% - Accent3 3 10 2" xfId="182"/>
    <cellStyle name="20% - Accent3 3 11" xfId="183"/>
    <cellStyle name="20% - Accent3 3 11 2" xfId="184"/>
    <cellStyle name="20% - Accent3 3 12" xfId="185"/>
    <cellStyle name="20% - Accent3 3 12 2" xfId="186"/>
    <cellStyle name="20% - Accent3 3 13" xfId="187"/>
    <cellStyle name="20% - Accent3 3 13 2" xfId="188"/>
    <cellStyle name="20% - Accent3 3 14" xfId="189"/>
    <cellStyle name="20% - Accent3 3 14 2" xfId="190"/>
    <cellStyle name="20% - Accent3 3 15" xfId="191"/>
    <cellStyle name="20% - Accent3 3 15 2" xfId="192"/>
    <cellStyle name="20% - Accent3 3 16" xfId="193"/>
    <cellStyle name="20% - Accent3 3 16 2" xfId="194"/>
    <cellStyle name="20% - Accent3 3 17" xfId="195"/>
    <cellStyle name="20% - Accent3 3 17 2" xfId="196"/>
    <cellStyle name="20% - Accent3 3 2" xfId="197"/>
    <cellStyle name="20% - Accent3 3 2 2" xfId="198"/>
    <cellStyle name="20% - Accent3 3 3" xfId="199"/>
    <cellStyle name="20% - Accent3 3 3 2" xfId="200"/>
    <cellStyle name="20% - Accent3 3 4" xfId="201"/>
    <cellStyle name="20% - Accent3 3 4 2" xfId="202"/>
    <cellStyle name="20% - Accent3 3 5" xfId="203"/>
    <cellStyle name="20% - Accent3 3 5 2" xfId="204"/>
    <cellStyle name="20% - Accent3 3 6" xfId="205"/>
    <cellStyle name="20% - Accent3 3 6 2" xfId="206"/>
    <cellStyle name="20% - Accent3 3 7" xfId="207"/>
    <cellStyle name="20% - Accent3 3 7 2" xfId="208"/>
    <cellStyle name="20% - Accent3 3 8" xfId="209"/>
    <cellStyle name="20% - Accent3 3 8 2" xfId="210"/>
    <cellStyle name="20% - Accent3 3 9" xfId="211"/>
    <cellStyle name="20% - Accent3 3 9 2" xfId="212"/>
    <cellStyle name="20% - Accent4" xfId="213"/>
    <cellStyle name="20% - Accent4 2" xfId="214"/>
    <cellStyle name="20% - Accent4 2 10" xfId="215"/>
    <cellStyle name="20% - Accent4 2 10 2" xfId="216"/>
    <cellStyle name="20% - Accent4 2 11" xfId="217"/>
    <cellStyle name="20% - Accent4 2 11 2" xfId="218"/>
    <cellStyle name="20% - Accent4 2 12" xfId="219"/>
    <cellStyle name="20% - Accent4 2 12 2" xfId="220"/>
    <cellStyle name="20% - Accent4 2 13" xfId="221"/>
    <cellStyle name="20% - Accent4 2 13 2" xfId="222"/>
    <cellStyle name="20% - Accent4 2 14" xfId="223"/>
    <cellStyle name="20% - Accent4 2 14 2" xfId="224"/>
    <cellStyle name="20% - Accent4 2 15" xfId="225"/>
    <cellStyle name="20% - Accent4 2 15 2" xfId="226"/>
    <cellStyle name="20% - Accent4 2 16" xfId="227"/>
    <cellStyle name="20% - Accent4 2 16 2" xfId="228"/>
    <cellStyle name="20% - Accent4 2 17" xfId="229"/>
    <cellStyle name="20% - Accent4 2 17 2" xfId="230"/>
    <cellStyle name="20% - Accent4 2 2" xfId="231"/>
    <cellStyle name="20% - Accent4 2 2 2" xfId="232"/>
    <cellStyle name="20% - Accent4 2 3" xfId="233"/>
    <cellStyle name="20% - Accent4 2 3 2" xfId="234"/>
    <cellStyle name="20% - Accent4 2 4" xfId="235"/>
    <cellStyle name="20% - Accent4 2 4 2" xfId="236"/>
    <cellStyle name="20% - Accent4 2 5" xfId="237"/>
    <cellStyle name="20% - Accent4 2 5 2" xfId="238"/>
    <cellStyle name="20% - Accent4 2 6" xfId="239"/>
    <cellStyle name="20% - Accent4 2 6 2" xfId="240"/>
    <cellStyle name="20% - Accent4 2 7" xfId="241"/>
    <cellStyle name="20% - Accent4 2 7 2" xfId="242"/>
    <cellStyle name="20% - Accent4 2 8" xfId="243"/>
    <cellStyle name="20% - Accent4 2 8 2" xfId="244"/>
    <cellStyle name="20% - Accent4 2 9" xfId="245"/>
    <cellStyle name="20% - Accent4 2 9 2" xfId="246"/>
    <cellStyle name="20% - Accent4 3 10" xfId="247"/>
    <cellStyle name="20% - Accent4 3 10 2" xfId="248"/>
    <cellStyle name="20% - Accent4 3 11" xfId="249"/>
    <cellStyle name="20% - Accent4 3 11 2" xfId="250"/>
    <cellStyle name="20% - Accent4 3 12" xfId="251"/>
    <cellStyle name="20% - Accent4 3 12 2" xfId="252"/>
    <cellStyle name="20% - Accent4 3 13" xfId="253"/>
    <cellStyle name="20% - Accent4 3 13 2" xfId="254"/>
    <cellStyle name="20% - Accent4 3 14" xfId="255"/>
    <cellStyle name="20% - Accent4 3 14 2" xfId="256"/>
    <cellStyle name="20% - Accent4 3 15" xfId="257"/>
    <cellStyle name="20% - Accent4 3 15 2" xfId="258"/>
    <cellStyle name="20% - Accent4 3 16" xfId="259"/>
    <cellStyle name="20% - Accent4 3 16 2" xfId="260"/>
    <cellStyle name="20% - Accent4 3 17" xfId="261"/>
    <cellStyle name="20% - Accent4 3 17 2" xfId="262"/>
    <cellStyle name="20% - Accent4 3 2" xfId="263"/>
    <cellStyle name="20% - Accent4 3 2 2" xfId="264"/>
    <cellStyle name="20% - Accent4 3 3" xfId="265"/>
    <cellStyle name="20% - Accent4 3 3 2" xfId="266"/>
    <cellStyle name="20% - Accent4 3 4" xfId="267"/>
    <cellStyle name="20% - Accent4 3 4 2" xfId="268"/>
    <cellStyle name="20% - Accent4 3 5" xfId="269"/>
    <cellStyle name="20% - Accent4 3 5 2" xfId="270"/>
    <cellStyle name="20% - Accent4 3 6" xfId="271"/>
    <cellStyle name="20% - Accent4 3 6 2" xfId="272"/>
    <cellStyle name="20% - Accent4 3 7" xfId="273"/>
    <cellStyle name="20% - Accent4 3 7 2" xfId="274"/>
    <cellStyle name="20% - Accent4 3 8" xfId="275"/>
    <cellStyle name="20% - Accent4 3 8 2" xfId="276"/>
    <cellStyle name="20% - Accent4 3 9" xfId="277"/>
    <cellStyle name="20% - Accent4 3 9 2" xfId="278"/>
    <cellStyle name="20% - Accent5" xfId="279"/>
    <cellStyle name="20% - Accent5 2" xfId="280"/>
    <cellStyle name="20% - Accent5 2 10" xfId="281"/>
    <cellStyle name="20% - Accent5 2 10 2" xfId="282"/>
    <cellStyle name="20% - Accent5 2 11" xfId="283"/>
    <cellStyle name="20% - Accent5 2 11 2" xfId="284"/>
    <cellStyle name="20% - Accent5 2 12" xfId="285"/>
    <cellStyle name="20% - Accent5 2 12 2" xfId="286"/>
    <cellStyle name="20% - Accent5 2 13" xfId="287"/>
    <cellStyle name="20% - Accent5 2 13 2" xfId="288"/>
    <cellStyle name="20% - Accent5 2 14" xfId="289"/>
    <cellStyle name="20% - Accent5 2 14 2" xfId="290"/>
    <cellStyle name="20% - Accent5 2 15" xfId="291"/>
    <cellStyle name="20% - Accent5 2 15 2" xfId="292"/>
    <cellStyle name="20% - Accent5 2 16" xfId="293"/>
    <cellStyle name="20% - Accent5 2 16 2" xfId="294"/>
    <cellStyle name="20% - Accent5 2 17" xfId="295"/>
    <cellStyle name="20% - Accent5 2 17 2" xfId="296"/>
    <cellStyle name="20% - Accent5 2 2" xfId="297"/>
    <cellStyle name="20% - Accent5 2 2 2" xfId="298"/>
    <cellStyle name="20% - Accent5 2 3" xfId="299"/>
    <cellStyle name="20% - Accent5 2 3 2" xfId="300"/>
    <cellStyle name="20% - Accent5 2 4" xfId="301"/>
    <cellStyle name="20% - Accent5 2 4 2" xfId="302"/>
    <cellStyle name="20% - Accent5 2 5" xfId="303"/>
    <cellStyle name="20% - Accent5 2 5 2" xfId="304"/>
    <cellStyle name="20% - Accent5 2 6" xfId="305"/>
    <cellStyle name="20% - Accent5 2 6 2" xfId="306"/>
    <cellStyle name="20% - Accent5 2 7" xfId="307"/>
    <cellStyle name="20% - Accent5 2 7 2" xfId="308"/>
    <cellStyle name="20% - Accent5 2 8" xfId="309"/>
    <cellStyle name="20% - Accent5 2 8 2" xfId="310"/>
    <cellStyle name="20% - Accent5 2 9" xfId="311"/>
    <cellStyle name="20% - Accent5 2 9 2" xfId="312"/>
    <cellStyle name="20% - Accent5 3 10" xfId="313"/>
    <cellStyle name="20% - Accent5 3 10 2" xfId="314"/>
    <cellStyle name="20% - Accent5 3 11" xfId="315"/>
    <cellStyle name="20% - Accent5 3 11 2" xfId="316"/>
    <cellStyle name="20% - Accent5 3 12" xfId="317"/>
    <cellStyle name="20% - Accent5 3 12 2" xfId="318"/>
    <cellStyle name="20% - Accent5 3 13" xfId="319"/>
    <cellStyle name="20% - Accent5 3 13 2" xfId="320"/>
    <cellStyle name="20% - Accent5 3 14" xfId="321"/>
    <cellStyle name="20% - Accent5 3 14 2" xfId="322"/>
    <cellStyle name="20% - Accent5 3 15" xfId="323"/>
    <cellStyle name="20% - Accent5 3 15 2" xfId="324"/>
    <cellStyle name="20% - Accent5 3 16" xfId="325"/>
    <cellStyle name="20% - Accent5 3 16 2" xfId="326"/>
    <cellStyle name="20% - Accent5 3 17" xfId="327"/>
    <cellStyle name="20% - Accent5 3 17 2" xfId="328"/>
    <cellStyle name="20% - Accent5 3 2" xfId="329"/>
    <cellStyle name="20% - Accent5 3 2 2" xfId="330"/>
    <cellStyle name="20% - Accent5 3 3" xfId="331"/>
    <cellStyle name="20% - Accent5 3 3 2" xfId="332"/>
    <cellStyle name="20% - Accent5 3 4" xfId="333"/>
    <cellStyle name="20% - Accent5 3 4 2" xfId="334"/>
    <cellStyle name="20% - Accent5 3 5" xfId="335"/>
    <cellStyle name="20% - Accent5 3 5 2" xfId="336"/>
    <cellStyle name="20% - Accent5 3 6" xfId="337"/>
    <cellStyle name="20% - Accent5 3 6 2" xfId="338"/>
    <cellStyle name="20% - Accent5 3 7" xfId="339"/>
    <cellStyle name="20% - Accent5 3 7 2" xfId="340"/>
    <cellStyle name="20% - Accent5 3 8" xfId="341"/>
    <cellStyle name="20% - Accent5 3 8 2" xfId="342"/>
    <cellStyle name="20% - Accent5 3 9" xfId="343"/>
    <cellStyle name="20% - Accent5 3 9 2" xfId="344"/>
    <cellStyle name="20% - Accent6" xfId="345"/>
    <cellStyle name="20% - Accent6 2" xfId="346"/>
    <cellStyle name="20% - Accent6 2 10" xfId="347"/>
    <cellStyle name="20% - Accent6 2 10 2" xfId="348"/>
    <cellStyle name="20% - Accent6 2 11" xfId="349"/>
    <cellStyle name="20% - Accent6 2 11 2" xfId="350"/>
    <cellStyle name="20% - Accent6 2 12" xfId="351"/>
    <cellStyle name="20% - Accent6 2 12 2" xfId="352"/>
    <cellStyle name="20% - Accent6 2 13" xfId="353"/>
    <cellStyle name="20% - Accent6 2 13 2" xfId="354"/>
    <cellStyle name="20% - Accent6 2 14" xfId="355"/>
    <cellStyle name="20% - Accent6 2 14 2" xfId="356"/>
    <cellStyle name="20% - Accent6 2 15" xfId="357"/>
    <cellStyle name="20% - Accent6 2 15 2" xfId="358"/>
    <cellStyle name="20% - Accent6 2 16" xfId="359"/>
    <cellStyle name="20% - Accent6 2 16 2" xfId="360"/>
    <cellStyle name="20% - Accent6 2 17" xfId="361"/>
    <cellStyle name="20% - Accent6 2 17 2" xfId="362"/>
    <cellStyle name="20% - Accent6 2 2" xfId="363"/>
    <cellStyle name="20% - Accent6 2 2 2" xfId="364"/>
    <cellStyle name="20% - Accent6 2 3" xfId="365"/>
    <cellStyle name="20% - Accent6 2 3 2" xfId="366"/>
    <cellStyle name="20% - Accent6 2 4" xfId="367"/>
    <cellStyle name="20% - Accent6 2 4 2" xfId="368"/>
    <cellStyle name="20% - Accent6 2 5" xfId="369"/>
    <cellStyle name="20% - Accent6 2 5 2" xfId="370"/>
    <cellStyle name="20% - Accent6 2 6" xfId="371"/>
    <cellStyle name="20% - Accent6 2 6 2" xfId="372"/>
    <cellStyle name="20% - Accent6 2 7" xfId="373"/>
    <cellStyle name="20% - Accent6 2 7 2" xfId="374"/>
    <cellStyle name="20% - Accent6 2 8" xfId="375"/>
    <cellStyle name="20% - Accent6 2 8 2" xfId="376"/>
    <cellStyle name="20% - Accent6 2 9" xfId="377"/>
    <cellStyle name="20% - Accent6 2 9 2" xfId="378"/>
    <cellStyle name="20% - Accent6 3 10" xfId="379"/>
    <cellStyle name="20% - Accent6 3 10 2" xfId="380"/>
    <cellStyle name="20% - Accent6 3 11" xfId="381"/>
    <cellStyle name="20% - Accent6 3 11 2" xfId="382"/>
    <cellStyle name="20% - Accent6 3 12" xfId="383"/>
    <cellStyle name="20% - Accent6 3 12 2" xfId="384"/>
    <cellStyle name="20% - Accent6 3 13" xfId="385"/>
    <cellStyle name="20% - Accent6 3 13 2" xfId="386"/>
    <cellStyle name="20% - Accent6 3 14" xfId="387"/>
    <cellStyle name="20% - Accent6 3 14 2" xfId="388"/>
    <cellStyle name="20% - Accent6 3 15" xfId="389"/>
    <cellStyle name="20% - Accent6 3 15 2" xfId="390"/>
    <cellStyle name="20% - Accent6 3 16" xfId="391"/>
    <cellStyle name="20% - Accent6 3 16 2" xfId="392"/>
    <cellStyle name="20% - Accent6 3 17" xfId="393"/>
    <cellStyle name="20% - Accent6 3 17 2" xfId="394"/>
    <cellStyle name="20% - Accent6 3 2" xfId="395"/>
    <cellStyle name="20% - Accent6 3 2 2" xfId="396"/>
    <cellStyle name="20% - Accent6 3 3" xfId="397"/>
    <cellStyle name="20% - Accent6 3 3 2" xfId="398"/>
    <cellStyle name="20% - Accent6 3 4" xfId="399"/>
    <cellStyle name="20% - Accent6 3 4 2" xfId="400"/>
    <cellStyle name="20% - Accent6 3 5" xfId="401"/>
    <cellStyle name="20% - Accent6 3 5 2" xfId="402"/>
    <cellStyle name="20% - Accent6 3 6" xfId="403"/>
    <cellStyle name="20% - Accent6 3 6 2" xfId="404"/>
    <cellStyle name="20% - Accent6 3 7" xfId="405"/>
    <cellStyle name="20% - Accent6 3 7 2" xfId="406"/>
    <cellStyle name="20% - Accent6 3 8" xfId="407"/>
    <cellStyle name="20% - Accent6 3 8 2" xfId="408"/>
    <cellStyle name="20% - Accent6 3 9" xfId="409"/>
    <cellStyle name="20% - Accent6 3 9 2" xfId="410"/>
    <cellStyle name="20% - Colore 1" xfId="411"/>
    <cellStyle name="20% - Colore 1 10" xfId="412"/>
    <cellStyle name="20% - Colore 1 11" xfId="413"/>
    <cellStyle name="20% - Colore 1 12" xfId="414"/>
    <cellStyle name="20% - Colore 1 13" xfId="415"/>
    <cellStyle name="20% - Colore 1 14" xfId="416"/>
    <cellStyle name="20% - Colore 1 15" xfId="417"/>
    <cellStyle name="20% - Colore 1 16" xfId="418"/>
    <cellStyle name="20% - Colore 1 2" xfId="419"/>
    <cellStyle name="20% - Colore 1 3" xfId="420"/>
    <cellStyle name="20% - Colore 1 4" xfId="421"/>
    <cellStyle name="20% - Colore 1 5" xfId="422"/>
    <cellStyle name="20% - Colore 1 6" xfId="423"/>
    <cellStyle name="20% - Colore 1 7" xfId="424"/>
    <cellStyle name="20% - Colore 1 8" xfId="425"/>
    <cellStyle name="20% - Colore 1 9" xfId="426"/>
    <cellStyle name="20% - Colore 2" xfId="427"/>
    <cellStyle name="20% - Colore 2 10" xfId="428"/>
    <cellStyle name="20% - Colore 2 11" xfId="429"/>
    <cellStyle name="20% - Colore 2 12" xfId="430"/>
    <cellStyle name="20% - Colore 2 13" xfId="431"/>
    <cellStyle name="20% - Colore 2 14" xfId="432"/>
    <cellStyle name="20% - Colore 2 15" xfId="433"/>
    <cellStyle name="20% - Colore 2 16" xfId="434"/>
    <cellStyle name="20% - Colore 2 2" xfId="435"/>
    <cellStyle name="20% - Colore 2 3" xfId="436"/>
    <cellStyle name="20% - Colore 2 4" xfId="437"/>
    <cellStyle name="20% - Colore 2 5" xfId="438"/>
    <cellStyle name="20% - Colore 2 6" xfId="439"/>
    <cellStyle name="20% - Colore 2 7" xfId="440"/>
    <cellStyle name="20% - Colore 2 8" xfId="441"/>
    <cellStyle name="20% - Colore 2 9" xfId="442"/>
    <cellStyle name="20% - Colore 3" xfId="443"/>
    <cellStyle name="20% - Colore 3 10" xfId="444"/>
    <cellStyle name="20% - Colore 3 11" xfId="445"/>
    <cellStyle name="20% - Colore 3 12" xfId="446"/>
    <cellStyle name="20% - Colore 3 13" xfId="447"/>
    <cellStyle name="20% - Colore 3 14" xfId="448"/>
    <cellStyle name="20% - Colore 3 15" xfId="449"/>
    <cellStyle name="20% - Colore 3 16" xfId="450"/>
    <cellStyle name="20% - Colore 3 2" xfId="451"/>
    <cellStyle name="20% - Colore 3 3" xfId="452"/>
    <cellStyle name="20% - Colore 3 4" xfId="453"/>
    <cellStyle name="20% - Colore 3 5" xfId="454"/>
    <cellStyle name="20% - Colore 3 6" xfId="455"/>
    <cellStyle name="20% - Colore 3 7" xfId="456"/>
    <cellStyle name="20% - Colore 3 8" xfId="457"/>
    <cellStyle name="20% - Colore 3 9" xfId="458"/>
    <cellStyle name="20% - Colore 4" xfId="459"/>
    <cellStyle name="20% - Colore 4 10" xfId="460"/>
    <cellStyle name="20% - Colore 4 11" xfId="461"/>
    <cellStyle name="20% - Colore 4 12" xfId="462"/>
    <cellStyle name="20% - Colore 4 13" xfId="463"/>
    <cellStyle name="20% - Colore 4 14" xfId="464"/>
    <cellStyle name="20% - Colore 4 15" xfId="465"/>
    <cellStyle name="20% - Colore 4 16" xfId="466"/>
    <cellStyle name="20% - Colore 4 2" xfId="467"/>
    <cellStyle name="20% - Colore 4 3" xfId="468"/>
    <cellStyle name="20% - Colore 4 4" xfId="469"/>
    <cellStyle name="20% - Colore 4 5" xfId="470"/>
    <cellStyle name="20% - Colore 4 6" xfId="471"/>
    <cellStyle name="20% - Colore 4 7" xfId="472"/>
    <cellStyle name="20% - Colore 4 8" xfId="473"/>
    <cellStyle name="20% - Colore 4 9" xfId="474"/>
    <cellStyle name="20% - Colore 5" xfId="475"/>
    <cellStyle name="20% - Colore 5 2" xfId="476"/>
    <cellStyle name="20% - Colore 5 3" xfId="477"/>
    <cellStyle name="20% - Colore 5 4" xfId="478"/>
    <cellStyle name="20% - Colore 6" xfId="479"/>
    <cellStyle name="20% - Colore 6 2" xfId="480"/>
    <cellStyle name="20% - Colore 6 3" xfId="481"/>
    <cellStyle name="20% - Colore 6 4" xfId="482"/>
    <cellStyle name="40% - Accent1" xfId="483"/>
    <cellStyle name="40% - Accent1 2" xfId="484"/>
    <cellStyle name="40% - Accent1 2 10" xfId="485"/>
    <cellStyle name="40% - Accent1 2 10 2" xfId="486"/>
    <cellStyle name="40% - Accent1 2 11" xfId="487"/>
    <cellStyle name="40% - Accent1 2 11 2" xfId="488"/>
    <cellStyle name="40% - Accent1 2 12" xfId="489"/>
    <cellStyle name="40% - Accent1 2 12 2" xfId="490"/>
    <cellStyle name="40% - Accent1 2 13" xfId="491"/>
    <cellStyle name="40% - Accent1 2 13 2" xfId="492"/>
    <cellStyle name="40% - Accent1 2 14" xfId="493"/>
    <cellStyle name="40% - Accent1 2 14 2" xfId="494"/>
    <cellStyle name="40% - Accent1 2 15" xfId="495"/>
    <cellStyle name="40% - Accent1 2 15 2" xfId="496"/>
    <cellStyle name="40% - Accent1 2 16" xfId="497"/>
    <cellStyle name="40% - Accent1 2 16 2" xfId="498"/>
    <cellStyle name="40% - Accent1 2 17" xfId="499"/>
    <cellStyle name="40% - Accent1 2 17 2" xfId="500"/>
    <cellStyle name="40% - Accent1 2 2" xfId="501"/>
    <cellStyle name="40% - Accent1 2 2 2" xfId="502"/>
    <cellStyle name="40% - Accent1 2 3" xfId="503"/>
    <cellStyle name="40% - Accent1 2 3 2" xfId="504"/>
    <cellStyle name="40% - Accent1 2 4" xfId="505"/>
    <cellStyle name="40% - Accent1 2 4 2" xfId="506"/>
    <cellStyle name="40% - Accent1 2 5" xfId="507"/>
    <cellStyle name="40% - Accent1 2 5 2" xfId="508"/>
    <cellStyle name="40% - Accent1 2 6" xfId="509"/>
    <cellStyle name="40% - Accent1 2 6 2" xfId="510"/>
    <cellStyle name="40% - Accent1 2 7" xfId="511"/>
    <cellStyle name="40% - Accent1 2 7 2" xfId="512"/>
    <cellStyle name="40% - Accent1 2 8" xfId="513"/>
    <cellStyle name="40% - Accent1 2 8 2" xfId="514"/>
    <cellStyle name="40% - Accent1 2 9" xfId="515"/>
    <cellStyle name="40% - Accent1 2 9 2" xfId="516"/>
    <cellStyle name="40% - Accent1 3 10" xfId="517"/>
    <cellStyle name="40% - Accent1 3 10 2" xfId="518"/>
    <cellStyle name="40% - Accent1 3 11" xfId="519"/>
    <cellStyle name="40% - Accent1 3 11 2" xfId="520"/>
    <cellStyle name="40% - Accent1 3 12" xfId="521"/>
    <cellStyle name="40% - Accent1 3 12 2" xfId="522"/>
    <cellStyle name="40% - Accent1 3 13" xfId="523"/>
    <cellStyle name="40% - Accent1 3 13 2" xfId="524"/>
    <cellStyle name="40% - Accent1 3 14" xfId="525"/>
    <cellStyle name="40% - Accent1 3 14 2" xfId="526"/>
    <cellStyle name="40% - Accent1 3 15" xfId="527"/>
    <cellStyle name="40% - Accent1 3 15 2" xfId="528"/>
    <cellStyle name="40% - Accent1 3 16" xfId="529"/>
    <cellStyle name="40% - Accent1 3 16 2" xfId="530"/>
    <cellStyle name="40% - Accent1 3 17" xfId="531"/>
    <cellStyle name="40% - Accent1 3 17 2" xfId="532"/>
    <cellStyle name="40% - Accent1 3 2" xfId="533"/>
    <cellStyle name="40% - Accent1 3 2 2" xfId="534"/>
    <cellStyle name="40% - Accent1 3 3" xfId="535"/>
    <cellStyle name="40% - Accent1 3 3 2" xfId="536"/>
    <cellStyle name="40% - Accent1 3 4" xfId="537"/>
    <cellStyle name="40% - Accent1 3 4 2" xfId="538"/>
    <cellStyle name="40% - Accent1 3 5" xfId="539"/>
    <cellStyle name="40% - Accent1 3 5 2" xfId="540"/>
    <cellStyle name="40% - Accent1 3 6" xfId="541"/>
    <cellStyle name="40% - Accent1 3 6 2" xfId="542"/>
    <cellStyle name="40% - Accent1 3 7" xfId="543"/>
    <cellStyle name="40% - Accent1 3 7 2" xfId="544"/>
    <cellStyle name="40% - Accent1 3 8" xfId="545"/>
    <cellStyle name="40% - Accent1 3 8 2" xfId="546"/>
    <cellStyle name="40% - Accent1 3 9" xfId="547"/>
    <cellStyle name="40% - Accent1 3 9 2" xfId="548"/>
    <cellStyle name="40% - Accent2" xfId="549"/>
    <cellStyle name="40% - Accent2 2" xfId="550"/>
    <cellStyle name="40% - Accent2 2 10" xfId="551"/>
    <cellStyle name="40% - Accent2 2 10 2" xfId="552"/>
    <cellStyle name="40% - Accent2 2 11" xfId="553"/>
    <cellStyle name="40% - Accent2 2 11 2" xfId="554"/>
    <cellStyle name="40% - Accent2 2 12" xfId="555"/>
    <cellStyle name="40% - Accent2 2 12 2" xfId="556"/>
    <cellStyle name="40% - Accent2 2 13" xfId="557"/>
    <cellStyle name="40% - Accent2 2 13 2" xfId="558"/>
    <cellStyle name="40% - Accent2 2 14" xfId="559"/>
    <cellStyle name="40% - Accent2 2 14 2" xfId="560"/>
    <cellStyle name="40% - Accent2 2 15" xfId="561"/>
    <cellStyle name="40% - Accent2 2 15 2" xfId="562"/>
    <cellStyle name="40% - Accent2 2 16" xfId="563"/>
    <cellStyle name="40% - Accent2 2 16 2" xfId="564"/>
    <cellStyle name="40% - Accent2 2 17" xfId="565"/>
    <cellStyle name="40% - Accent2 2 17 2" xfId="566"/>
    <cellStyle name="40% - Accent2 2 2" xfId="567"/>
    <cellStyle name="40% - Accent2 2 2 2" xfId="568"/>
    <cellStyle name="40% - Accent2 2 3" xfId="569"/>
    <cellStyle name="40% - Accent2 2 3 2" xfId="570"/>
    <cellStyle name="40% - Accent2 2 4" xfId="571"/>
    <cellStyle name="40% - Accent2 2 4 2" xfId="572"/>
    <cellStyle name="40% - Accent2 2 5" xfId="573"/>
    <cellStyle name="40% - Accent2 2 5 2" xfId="574"/>
    <cellStyle name="40% - Accent2 2 6" xfId="575"/>
    <cellStyle name="40% - Accent2 2 6 2" xfId="576"/>
    <cellStyle name="40% - Accent2 2 7" xfId="577"/>
    <cellStyle name="40% - Accent2 2 7 2" xfId="578"/>
    <cellStyle name="40% - Accent2 2 8" xfId="579"/>
    <cellStyle name="40% - Accent2 2 8 2" xfId="580"/>
    <cellStyle name="40% - Accent2 2 9" xfId="581"/>
    <cellStyle name="40% - Accent2 2 9 2" xfId="582"/>
    <cellStyle name="40% - Accent2 3 10" xfId="583"/>
    <cellStyle name="40% - Accent2 3 10 2" xfId="584"/>
    <cellStyle name="40% - Accent2 3 11" xfId="585"/>
    <cellStyle name="40% - Accent2 3 11 2" xfId="586"/>
    <cellStyle name="40% - Accent2 3 12" xfId="587"/>
    <cellStyle name="40% - Accent2 3 12 2" xfId="588"/>
    <cellStyle name="40% - Accent2 3 13" xfId="589"/>
    <cellStyle name="40% - Accent2 3 13 2" xfId="590"/>
    <cellStyle name="40% - Accent2 3 14" xfId="591"/>
    <cellStyle name="40% - Accent2 3 14 2" xfId="592"/>
    <cellStyle name="40% - Accent2 3 15" xfId="593"/>
    <cellStyle name="40% - Accent2 3 15 2" xfId="594"/>
    <cellStyle name="40% - Accent2 3 16" xfId="595"/>
    <cellStyle name="40% - Accent2 3 16 2" xfId="596"/>
    <cellStyle name="40% - Accent2 3 17" xfId="597"/>
    <cellStyle name="40% - Accent2 3 17 2" xfId="598"/>
    <cellStyle name="40% - Accent2 3 2" xfId="599"/>
    <cellStyle name="40% - Accent2 3 2 2" xfId="600"/>
    <cellStyle name="40% - Accent2 3 3" xfId="601"/>
    <cellStyle name="40% - Accent2 3 3 2" xfId="602"/>
    <cellStyle name="40% - Accent2 3 4" xfId="603"/>
    <cellStyle name="40% - Accent2 3 4 2" xfId="604"/>
    <cellStyle name="40% - Accent2 3 5" xfId="605"/>
    <cellStyle name="40% - Accent2 3 5 2" xfId="606"/>
    <cellStyle name="40% - Accent2 3 6" xfId="607"/>
    <cellStyle name="40% - Accent2 3 6 2" xfId="608"/>
    <cellStyle name="40% - Accent2 3 7" xfId="609"/>
    <cellStyle name="40% - Accent2 3 7 2" xfId="610"/>
    <cellStyle name="40% - Accent2 3 8" xfId="611"/>
    <cellStyle name="40% - Accent2 3 8 2" xfId="612"/>
    <cellStyle name="40% - Accent2 3 9" xfId="613"/>
    <cellStyle name="40% - Accent2 3 9 2" xfId="614"/>
    <cellStyle name="40% - Accent3" xfId="615"/>
    <cellStyle name="40% - Accent3 2" xfId="616"/>
    <cellStyle name="40% - Accent3 2 10" xfId="617"/>
    <cellStyle name="40% - Accent3 2 10 2" xfId="618"/>
    <cellStyle name="40% - Accent3 2 11" xfId="619"/>
    <cellStyle name="40% - Accent3 2 11 2" xfId="620"/>
    <cellStyle name="40% - Accent3 2 12" xfId="621"/>
    <cellStyle name="40% - Accent3 2 12 2" xfId="622"/>
    <cellStyle name="40% - Accent3 2 13" xfId="623"/>
    <cellStyle name="40% - Accent3 2 13 2" xfId="624"/>
    <cellStyle name="40% - Accent3 2 14" xfId="625"/>
    <cellStyle name="40% - Accent3 2 14 2" xfId="626"/>
    <cellStyle name="40% - Accent3 2 15" xfId="627"/>
    <cellStyle name="40% - Accent3 2 15 2" xfId="628"/>
    <cellStyle name="40% - Accent3 2 16" xfId="629"/>
    <cellStyle name="40% - Accent3 2 16 2" xfId="630"/>
    <cellStyle name="40% - Accent3 2 17" xfId="631"/>
    <cellStyle name="40% - Accent3 2 17 2" xfId="632"/>
    <cellStyle name="40% - Accent3 2 2" xfId="633"/>
    <cellStyle name="40% - Accent3 2 2 2" xfId="634"/>
    <cellStyle name="40% - Accent3 2 3" xfId="635"/>
    <cellStyle name="40% - Accent3 2 3 2" xfId="636"/>
    <cellStyle name="40% - Accent3 2 4" xfId="637"/>
    <cellStyle name="40% - Accent3 2 4 2" xfId="638"/>
    <cellStyle name="40% - Accent3 2 5" xfId="639"/>
    <cellStyle name="40% - Accent3 2 5 2" xfId="640"/>
    <cellStyle name="40% - Accent3 2 6" xfId="641"/>
    <cellStyle name="40% - Accent3 2 6 2" xfId="642"/>
    <cellStyle name="40% - Accent3 2 7" xfId="643"/>
    <cellStyle name="40% - Accent3 2 7 2" xfId="644"/>
    <cellStyle name="40% - Accent3 2 8" xfId="645"/>
    <cellStyle name="40% - Accent3 2 8 2" xfId="646"/>
    <cellStyle name="40% - Accent3 2 9" xfId="647"/>
    <cellStyle name="40% - Accent3 2 9 2" xfId="648"/>
    <cellStyle name="40% - Accent3 3 10" xfId="649"/>
    <cellStyle name="40% - Accent3 3 10 2" xfId="650"/>
    <cellStyle name="40% - Accent3 3 11" xfId="651"/>
    <cellStyle name="40% - Accent3 3 11 2" xfId="652"/>
    <cellStyle name="40% - Accent3 3 12" xfId="653"/>
    <cellStyle name="40% - Accent3 3 12 2" xfId="654"/>
    <cellStyle name="40% - Accent3 3 13" xfId="655"/>
    <cellStyle name="40% - Accent3 3 13 2" xfId="656"/>
    <cellStyle name="40% - Accent3 3 14" xfId="657"/>
    <cellStyle name="40% - Accent3 3 14 2" xfId="658"/>
    <cellStyle name="40% - Accent3 3 15" xfId="659"/>
    <cellStyle name="40% - Accent3 3 15 2" xfId="660"/>
    <cellStyle name="40% - Accent3 3 16" xfId="661"/>
    <cellStyle name="40% - Accent3 3 16 2" xfId="662"/>
    <cellStyle name="40% - Accent3 3 17" xfId="663"/>
    <cellStyle name="40% - Accent3 3 17 2" xfId="664"/>
    <cellStyle name="40% - Accent3 3 2" xfId="665"/>
    <cellStyle name="40% - Accent3 3 2 2" xfId="666"/>
    <cellStyle name="40% - Accent3 3 3" xfId="667"/>
    <cellStyle name="40% - Accent3 3 3 2" xfId="668"/>
    <cellStyle name="40% - Accent3 3 4" xfId="669"/>
    <cellStyle name="40% - Accent3 3 4 2" xfId="670"/>
    <cellStyle name="40% - Accent3 3 5" xfId="671"/>
    <cellStyle name="40% - Accent3 3 5 2" xfId="672"/>
    <cellStyle name="40% - Accent3 3 6" xfId="673"/>
    <cellStyle name="40% - Accent3 3 6 2" xfId="674"/>
    <cellStyle name="40% - Accent3 3 7" xfId="675"/>
    <cellStyle name="40% - Accent3 3 7 2" xfId="676"/>
    <cellStyle name="40% - Accent3 3 8" xfId="677"/>
    <cellStyle name="40% - Accent3 3 8 2" xfId="678"/>
    <cellStyle name="40% - Accent3 3 9" xfId="679"/>
    <cellStyle name="40% - Accent3 3 9 2" xfId="680"/>
    <cellStyle name="40% - Accent4" xfId="681"/>
    <cellStyle name="40% - Accent4 2" xfId="682"/>
    <cellStyle name="40% - Accent4 2 10" xfId="683"/>
    <cellStyle name="40% - Accent4 2 10 2" xfId="684"/>
    <cellStyle name="40% - Accent4 2 11" xfId="685"/>
    <cellStyle name="40% - Accent4 2 11 2" xfId="686"/>
    <cellStyle name="40% - Accent4 2 12" xfId="687"/>
    <cellStyle name="40% - Accent4 2 12 2" xfId="688"/>
    <cellStyle name="40% - Accent4 2 13" xfId="689"/>
    <cellStyle name="40% - Accent4 2 13 2" xfId="690"/>
    <cellStyle name="40% - Accent4 2 14" xfId="691"/>
    <cellStyle name="40% - Accent4 2 14 2" xfId="692"/>
    <cellStyle name="40% - Accent4 2 15" xfId="693"/>
    <cellStyle name="40% - Accent4 2 15 2" xfId="694"/>
    <cellStyle name="40% - Accent4 2 16" xfId="695"/>
    <cellStyle name="40% - Accent4 2 16 2" xfId="696"/>
    <cellStyle name="40% - Accent4 2 17" xfId="697"/>
    <cellStyle name="40% - Accent4 2 17 2" xfId="698"/>
    <cellStyle name="40% - Accent4 2 2" xfId="699"/>
    <cellStyle name="40% - Accent4 2 2 2" xfId="700"/>
    <cellStyle name="40% - Accent4 2 3" xfId="701"/>
    <cellStyle name="40% - Accent4 2 3 2" xfId="702"/>
    <cellStyle name="40% - Accent4 2 4" xfId="703"/>
    <cellStyle name="40% - Accent4 2 4 2" xfId="704"/>
    <cellStyle name="40% - Accent4 2 5" xfId="705"/>
    <cellStyle name="40% - Accent4 2 5 2" xfId="706"/>
    <cellStyle name="40% - Accent4 2 6" xfId="707"/>
    <cellStyle name="40% - Accent4 2 6 2" xfId="708"/>
    <cellStyle name="40% - Accent4 2 7" xfId="709"/>
    <cellStyle name="40% - Accent4 2 7 2" xfId="710"/>
    <cellStyle name="40% - Accent4 2 8" xfId="711"/>
    <cellStyle name="40% - Accent4 2 8 2" xfId="712"/>
    <cellStyle name="40% - Accent4 2 9" xfId="713"/>
    <cellStyle name="40% - Accent4 2 9 2" xfId="714"/>
    <cellStyle name="40% - Accent4 3 10" xfId="715"/>
    <cellStyle name="40% - Accent4 3 10 2" xfId="716"/>
    <cellStyle name="40% - Accent4 3 11" xfId="717"/>
    <cellStyle name="40% - Accent4 3 11 2" xfId="718"/>
    <cellStyle name="40% - Accent4 3 12" xfId="719"/>
    <cellStyle name="40% - Accent4 3 12 2" xfId="720"/>
    <cellStyle name="40% - Accent4 3 13" xfId="721"/>
    <cellStyle name="40% - Accent4 3 13 2" xfId="722"/>
    <cellStyle name="40% - Accent4 3 14" xfId="723"/>
    <cellStyle name="40% - Accent4 3 14 2" xfId="724"/>
    <cellStyle name="40% - Accent4 3 15" xfId="725"/>
    <cellStyle name="40% - Accent4 3 15 2" xfId="726"/>
    <cellStyle name="40% - Accent4 3 16" xfId="727"/>
    <cellStyle name="40% - Accent4 3 16 2" xfId="728"/>
    <cellStyle name="40% - Accent4 3 17" xfId="729"/>
    <cellStyle name="40% - Accent4 3 17 2" xfId="730"/>
    <cellStyle name="40% - Accent4 3 2" xfId="731"/>
    <cellStyle name="40% - Accent4 3 2 2" xfId="732"/>
    <cellStyle name="40% - Accent4 3 3" xfId="733"/>
    <cellStyle name="40% - Accent4 3 3 2" xfId="734"/>
    <cellStyle name="40% - Accent4 3 4" xfId="735"/>
    <cellStyle name="40% - Accent4 3 4 2" xfId="736"/>
    <cellStyle name="40% - Accent4 3 5" xfId="737"/>
    <cellStyle name="40% - Accent4 3 5 2" xfId="738"/>
    <cellStyle name="40% - Accent4 3 6" xfId="739"/>
    <cellStyle name="40% - Accent4 3 6 2" xfId="740"/>
    <cellStyle name="40% - Accent4 3 7" xfId="741"/>
    <cellStyle name="40% - Accent4 3 7 2" xfId="742"/>
    <cellStyle name="40% - Accent4 3 8" xfId="743"/>
    <cellStyle name="40% - Accent4 3 8 2" xfId="744"/>
    <cellStyle name="40% - Accent4 3 9" xfId="745"/>
    <cellStyle name="40% - Accent4 3 9 2" xfId="746"/>
    <cellStyle name="40% - Accent5" xfId="747"/>
    <cellStyle name="40% - Accent5 2" xfId="748"/>
    <cellStyle name="40% - Accent5 2 10" xfId="749"/>
    <cellStyle name="40% - Accent5 2 10 2" xfId="750"/>
    <cellStyle name="40% - Accent5 2 11" xfId="751"/>
    <cellStyle name="40% - Accent5 2 11 2" xfId="752"/>
    <cellStyle name="40% - Accent5 2 12" xfId="753"/>
    <cellStyle name="40% - Accent5 2 12 2" xfId="754"/>
    <cellStyle name="40% - Accent5 2 13" xfId="755"/>
    <cellStyle name="40% - Accent5 2 13 2" xfId="756"/>
    <cellStyle name="40% - Accent5 2 14" xfId="757"/>
    <cellStyle name="40% - Accent5 2 14 2" xfId="758"/>
    <cellStyle name="40% - Accent5 2 15" xfId="759"/>
    <cellStyle name="40% - Accent5 2 15 2" xfId="760"/>
    <cellStyle name="40% - Accent5 2 16" xfId="761"/>
    <cellStyle name="40% - Accent5 2 16 2" xfId="762"/>
    <cellStyle name="40% - Accent5 2 17" xfId="763"/>
    <cellStyle name="40% - Accent5 2 17 2" xfId="764"/>
    <cellStyle name="40% - Accent5 2 2" xfId="765"/>
    <cellStyle name="40% - Accent5 2 2 2" xfId="766"/>
    <cellStyle name="40% - Accent5 2 3" xfId="767"/>
    <cellStyle name="40% - Accent5 2 3 2" xfId="768"/>
    <cellStyle name="40% - Accent5 2 4" xfId="769"/>
    <cellStyle name="40% - Accent5 2 4 2" xfId="770"/>
    <cellStyle name="40% - Accent5 2 5" xfId="771"/>
    <cellStyle name="40% - Accent5 2 5 2" xfId="772"/>
    <cellStyle name="40% - Accent5 2 6" xfId="773"/>
    <cellStyle name="40% - Accent5 2 6 2" xfId="774"/>
    <cellStyle name="40% - Accent5 2 7" xfId="775"/>
    <cellStyle name="40% - Accent5 2 7 2" xfId="776"/>
    <cellStyle name="40% - Accent5 2 8" xfId="777"/>
    <cellStyle name="40% - Accent5 2 8 2" xfId="778"/>
    <cellStyle name="40% - Accent5 2 9" xfId="779"/>
    <cellStyle name="40% - Accent5 2 9 2" xfId="780"/>
    <cellStyle name="40% - Accent5 3 10" xfId="781"/>
    <cellStyle name="40% - Accent5 3 10 2" xfId="782"/>
    <cellStyle name="40% - Accent5 3 11" xfId="783"/>
    <cellStyle name="40% - Accent5 3 11 2" xfId="784"/>
    <cellStyle name="40% - Accent5 3 12" xfId="785"/>
    <cellStyle name="40% - Accent5 3 12 2" xfId="786"/>
    <cellStyle name="40% - Accent5 3 13" xfId="787"/>
    <cellStyle name="40% - Accent5 3 13 2" xfId="788"/>
    <cellStyle name="40% - Accent5 3 14" xfId="789"/>
    <cellStyle name="40% - Accent5 3 14 2" xfId="790"/>
    <cellStyle name="40% - Accent5 3 15" xfId="791"/>
    <cellStyle name="40% - Accent5 3 15 2" xfId="792"/>
    <cellStyle name="40% - Accent5 3 16" xfId="793"/>
    <cellStyle name="40% - Accent5 3 16 2" xfId="794"/>
    <cellStyle name="40% - Accent5 3 17" xfId="795"/>
    <cellStyle name="40% - Accent5 3 17 2" xfId="796"/>
    <cellStyle name="40% - Accent5 3 2" xfId="797"/>
    <cellStyle name="40% - Accent5 3 2 2" xfId="798"/>
    <cellStyle name="40% - Accent5 3 3" xfId="799"/>
    <cellStyle name="40% - Accent5 3 3 2" xfId="800"/>
    <cellStyle name="40% - Accent5 3 4" xfId="801"/>
    <cellStyle name="40% - Accent5 3 4 2" xfId="802"/>
    <cellStyle name="40% - Accent5 3 5" xfId="803"/>
    <cellStyle name="40% - Accent5 3 5 2" xfId="804"/>
    <cellStyle name="40% - Accent5 3 6" xfId="805"/>
    <cellStyle name="40% - Accent5 3 6 2" xfId="806"/>
    <cellStyle name="40% - Accent5 3 7" xfId="807"/>
    <cellStyle name="40% - Accent5 3 7 2" xfId="808"/>
    <cellStyle name="40% - Accent5 3 8" xfId="809"/>
    <cellStyle name="40% - Accent5 3 8 2" xfId="810"/>
    <cellStyle name="40% - Accent5 3 9" xfId="811"/>
    <cellStyle name="40% - Accent5 3 9 2" xfId="812"/>
    <cellStyle name="40% - Accent6" xfId="813"/>
    <cellStyle name="40% - Accent6 2" xfId="814"/>
    <cellStyle name="40% - Accent6 2 10" xfId="815"/>
    <cellStyle name="40% - Accent6 2 10 2" xfId="816"/>
    <cellStyle name="40% - Accent6 2 11" xfId="817"/>
    <cellStyle name="40% - Accent6 2 11 2" xfId="818"/>
    <cellStyle name="40% - Accent6 2 12" xfId="819"/>
    <cellStyle name="40% - Accent6 2 12 2" xfId="820"/>
    <cellStyle name="40% - Accent6 2 13" xfId="821"/>
    <cellStyle name="40% - Accent6 2 13 2" xfId="822"/>
    <cellStyle name="40% - Accent6 2 14" xfId="823"/>
    <cellStyle name="40% - Accent6 2 14 2" xfId="824"/>
    <cellStyle name="40% - Accent6 2 15" xfId="825"/>
    <cellStyle name="40% - Accent6 2 15 2" xfId="826"/>
    <cellStyle name="40% - Accent6 2 16" xfId="827"/>
    <cellStyle name="40% - Accent6 2 16 2" xfId="828"/>
    <cellStyle name="40% - Accent6 2 17" xfId="829"/>
    <cellStyle name="40% - Accent6 2 17 2" xfId="830"/>
    <cellStyle name="40% - Accent6 2 2" xfId="831"/>
    <cellStyle name="40% - Accent6 2 2 2" xfId="832"/>
    <cellStyle name="40% - Accent6 2 3" xfId="833"/>
    <cellStyle name="40% - Accent6 2 3 2" xfId="834"/>
    <cellStyle name="40% - Accent6 2 4" xfId="835"/>
    <cellStyle name="40% - Accent6 2 4 2" xfId="836"/>
    <cellStyle name="40% - Accent6 2 5" xfId="837"/>
    <cellStyle name="40% - Accent6 2 5 2" xfId="838"/>
    <cellStyle name="40% - Accent6 2 6" xfId="839"/>
    <cellStyle name="40% - Accent6 2 6 2" xfId="840"/>
    <cellStyle name="40% - Accent6 2 7" xfId="841"/>
    <cellStyle name="40% - Accent6 2 7 2" xfId="842"/>
    <cellStyle name="40% - Accent6 2 8" xfId="843"/>
    <cellStyle name="40% - Accent6 2 8 2" xfId="844"/>
    <cellStyle name="40% - Accent6 2 9" xfId="845"/>
    <cellStyle name="40% - Accent6 2 9 2" xfId="846"/>
    <cellStyle name="40% - Accent6 3 10" xfId="847"/>
    <cellStyle name="40% - Accent6 3 10 2" xfId="848"/>
    <cellStyle name="40% - Accent6 3 11" xfId="849"/>
    <cellStyle name="40% - Accent6 3 11 2" xfId="850"/>
    <cellStyle name="40% - Accent6 3 12" xfId="851"/>
    <cellStyle name="40% - Accent6 3 12 2" xfId="852"/>
    <cellStyle name="40% - Accent6 3 13" xfId="853"/>
    <cellStyle name="40% - Accent6 3 13 2" xfId="854"/>
    <cellStyle name="40% - Accent6 3 14" xfId="855"/>
    <cellStyle name="40% - Accent6 3 14 2" xfId="856"/>
    <cellStyle name="40% - Accent6 3 15" xfId="857"/>
    <cellStyle name="40% - Accent6 3 15 2" xfId="858"/>
    <cellStyle name="40% - Accent6 3 16" xfId="859"/>
    <cellStyle name="40% - Accent6 3 16 2" xfId="860"/>
    <cellStyle name="40% - Accent6 3 17" xfId="861"/>
    <cellStyle name="40% - Accent6 3 17 2" xfId="862"/>
    <cellStyle name="40% - Accent6 3 2" xfId="863"/>
    <cellStyle name="40% - Accent6 3 2 2" xfId="864"/>
    <cellStyle name="40% - Accent6 3 3" xfId="865"/>
    <cellStyle name="40% - Accent6 3 3 2" xfId="866"/>
    <cellStyle name="40% - Accent6 3 4" xfId="867"/>
    <cellStyle name="40% - Accent6 3 4 2" xfId="868"/>
    <cellStyle name="40% - Accent6 3 5" xfId="869"/>
    <cellStyle name="40% - Accent6 3 5 2" xfId="870"/>
    <cellStyle name="40% - Accent6 3 6" xfId="871"/>
    <cellStyle name="40% - Accent6 3 6 2" xfId="872"/>
    <cellStyle name="40% - Accent6 3 7" xfId="873"/>
    <cellStyle name="40% - Accent6 3 7 2" xfId="874"/>
    <cellStyle name="40% - Accent6 3 8" xfId="875"/>
    <cellStyle name="40% - Accent6 3 8 2" xfId="876"/>
    <cellStyle name="40% - Accent6 3 9" xfId="877"/>
    <cellStyle name="40% - Accent6 3 9 2" xfId="878"/>
    <cellStyle name="40% - Colore 1" xfId="879"/>
    <cellStyle name="40% - Colore 1 2" xfId="880"/>
    <cellStyle name="40% - Colore 1 3" xfId="881"/>
    <cellStyle name="40% - Colore 1 4" xfId="882"/>
    <cellStyle name="40% - Colore 2" xfId="883"/>
    <cellStyle name="40% - Colore 2 2" xfId="884"/>
    <cellStyle name="40% - Colore 2 3" xfId="885"/>
    <cellStyle name="40% - Colore 2 4" xfId="886"/>
    <cellStyle name="40% - Colore 3" xfId="887"/>
    <cellStyle name="40% - Colore 3 10" xfId="888"/>
    <cellStyle name="40% - Colore 3 11" xfId="889"/>
    <cellStyle name="40% - Colore 3 12" xfId="890"/>
    <cellStyle name="40% - Colore 3 13" xfId="891"/>
    <cellStyle name="40% - Colore 3 14" xfId="892"/>
    <cellStyle name="40% - Colore 3 15" xfId="893"/>
    <cellStyle name="40% - Colore 3 16" xfId="894"/>
    <cellStyle name="40% - Colore 3 2" xfId="895"/>
    <cellStyle name="40% - Colore 3 3" xfId="896"/>
    <cellStyle name="40% - Colore 3 4" xfId="897"/>
    <cellStyle name="40% - Colore 3 5" xfId="898"/>
    <cellStyle name="40% - Colore 3 6" xfId="899"/>
    <cellStyle name="40% - Colore 3 7" xfId="900"/>
    <cellStyle name="40% - Colore 3 8" xfId="901"/>
    <cellStyle name="40% - Colore 3 9" xfId="902"/>
    <cellStyle name="40% - Colore 4" xfId="903"/>
    <cellStyle name="40% - Colore 4 2" xfId="904"/>
    <cellStyle name="40% - Colore 4 3" xfId="905"/>
    <cellStyle name="40% - Colore 4 4" xfId="906"/>
    <cellStyle name="40% - Colore 5" xfId="907"/>
    <cellStyle name="40% - Colore 5 2" xfId="908"/>
    <cellStyle name="40% - Colore 5 3" xfId="909"/>
    <cellStyle name="40% - Colore 5 4" xfId="910"/>
    <cellStyle name="40% - Colore 6" xfId="911"/>
    <cellStyle name="40% - Colore 6 2" xfId="912"/>
    <cellStyle name="40% - Colore 6 3" xfId="913"/>
    <cellStyle name="40% - Colore 6 4" xfId="914"/>
    <cellStyle name="60% - Accent1" xfId="915"/>
    <cellStyle name="60% - Accent1 2" xfId="916"/>
    <cellStyle name="60% - Accent1 2 10" xfId="917"/>
    <cellStyle name="60% - Accent1 2 11" xfId="918"/>
    <cellStyle name="60% - Accent1 2 12" xfId="919"/>
    <cellStyle name="60% - Accent1 2 13" xfId="920"/>
    <cellStyle name="60% - Accent1 2 14" xfId="921"/>
    <cellStyle name="60% - Accent1 2 15" xfId="922"/>
    <cellStyle name="60% - Accent1 2 16" xfId="923"/>
    <cellStyle name="60% - Accent1 2 17" xfId="924"/>
    <cellStyle name="60% - Accent1 2 2" xfId="925"/>
    <cellStyle name="60% - Accent1 2 3" xfId="926"/>
    <cellStyle name="60% - Accent1 2 4" xfId="927"/>
    <cellStyle name="60% - Accent1 2 5" xfId="928"/>
    <cellStyle name="60% - Accent1 2 6" xfId="929"/>
    <cellStyle name="60% - Accent1 2 7" xfId="930"/>
    <cellStyle name="60% - Accent1 2 8" xfId="931"/>
    <cellStyle name="60% - Accent1 2 9" xfId="932"/>
    <cellStyle name="60% - Accent1 3 10" xfId="933"/>
    <cellStyle name="60% - Accent1 3 11" xfId="934"/>
    <cellStyle name="60% - Accent1 3 12" xfId="935"/>
    <cellStyle name="60% - Accent1 3 13" xfId="936"/>
    <cellStyle name="60% - Accent1 3 14" xfId="937"/>
    <cellStyle name="60% - Accent1 3 15" xfId="938"/>
    <cellStyle name="60% - Accent1 3 16" xfId="939"/>
    <cellStyle name="60% - Accent1 3 17" xfId="940"/>
    <cellStyle name="60% - Accent1 3 2" xfId="941"/>
    <cellStyle name="60% - Accent1 3 3" xfId="942"/>
    <cellStyle name="60% - Accent1 3 4" xfId="943"/>
    <cellStyle name="60% - Accent1 3 5" xfId="944"/>
    <cellStyle name="60% - Accent1 3 6" xfId="945"/>
    <cellStyle name="60% - Accent1 3 7" xfId="946"/>
    <cellStyle name="60% - Accent1 3 8" xfId="947"/>
    <cellStyle name="60% - Accent1 3 9" xfId="948"/>
    <cellStyle name="60% - Accent2" xfId="949"/>
    <cellStyle name="60% - Accent2 2" xfId="950"/>
    <cellStyle name="60% - Accent2 2 10" xfId="951"/>
    <cellStyle name="60% - Accent2 2 11" xfId="952"/>
    <cellStyle name="60% - Accent2 2 12" xfId="953"/>
    <cellStyle name="60% - Accent2 2 13" xfId="954"/>
    <cellStyle name="60% - Accent2 2 14" xfId="955"/>
    <cellStyle name="60% - Accent2 2 15" xfId="956"/>
    <cellStyle name="60% - Accent2 2 16" xfId="957"/>
    <cellStyle name="60% - Accent2 2 17" xfId="958"/>
    <cellStyle name="60% - Accent2 2 2" xfId="959"/>
    <cellStyle name="60% - Accent2 2 3" xfId="960"/>
    <cellStyle name="60% - Accent2 2 4" xfId="961"/>
    <cellStyle name="60% - Accent2 2 5" xfId="962"/>
    <cellStyle name="60% - Accent2 2 6" xfId="963"/>
    <cellStyle name="60% - Accent2 2 7" xfId="964"/>
    <cellStyle name="60% - Accent2 2 8" xfId="965"/>
    <cellStyle name="60% - Accent2 2 9" xfId="966"/>
    <cellStyle name="60% - Accent2 3 10" xfId="967"/>
    <cellStyle name="60% - Accent2 3 11" xfId="968"/>
    <cellStyle name="60% - Accent2 3 12" xfId="969"/>
    <cellStyle name="60% - Accent2 3 13" xfId="970"/>
    <cellStyle name="60% - Accent2 3 14" xfId="971"/>
    <cellStyle name="60% - Accent2 3 15" xfId="972"/>
    <cellStyle name="60% - Accent2 3 16" xfId="973"/>
    <cellStyle name="60% - Accent2 3 17" xfId="974"/>
    <cellStyle name="60% - Accent2 3 2" xfId="975"/>
    <cellStyle name="60% - Accent2 3 3" xfId="976"/>
    <cellStyle name="60% - Accent2 3 4" xfId="977"/>
    <cellStyle name="60% - Accent2 3 5" xfId="978"/>
    <cellStyle name="60% - Accent2 3 6" xfId="979"/>
    <cellStyle name="60% - Accent2 3 7" xfId="980"/>
    <cellStyle name="60% - Accent2 3 8" xfId="981"/>
    <cellStyle name="60% - Accent2 3 9" xfId="982"/>
    <cellStyle name="60% - Accent3" xfId="983"/>
    <cellStyle name="60% - Accent3 2" xfId="984"/>
    <cellStyle name="60% - Accent3 2 10" xfId="985"/>
    <cellStyle name="60% - Accent3 2 11" xfId="986"/>
    <cellStyle name="60% - Accent3 2 12" xfId="987"/>
    <cellStyle name="60% - Accent3 2 13" xfId="988"/>
    <cellStyle name="60% - Accent3 2 14" xfId="989"/>
    <cellStyle name="60% - Accent3 2 15" xfId="990"/>
    <cellStyle name="60% - Accent3 2 16" xfId="991"/>
    <cellStyle name="60% - Accent3 2 17" xfId="992"/>
    <cellStyle name="60% - Accent3 2 2" xfId="993"/>
    <cellStyle name="60% - Accent3 2 3" xfId="994"/>
    <cellStyle name="60% - Accent3 2 4" xfId="995"/>
    <cellStyle name="60% - Accent3 2 5" xfId="996"/>
    <cellStyle name="60% - Accent3 2 6" xfId="997"/>
    <cellStyle name="60% - Accent3 2 7" xfId="998"/>
    <cellStyle name="60% - Accent3 2 8" xfId="999"/>
    <cellStyle name="60% - Accent3 2 9" xfId="1000"/>
    <cellStyle name="60% - Accent3 3 10" xfId="1001"/>
    <cellStyle name="60% - Accent3 3 11" xfId="1002"/>
    <cellStyle name="60% - Accent3 3 12" xfId="1003"/>
    <cellStyle name="60% - Accent3 3 13" xfId="1004"/>
    <cellStyle name="60% - Accent3 3 14" xfId="1005"/>
    <cellStyle name="60% - Accent3 3 15" xfId="1006"/>
    <cellStyle name="60% - Accent3 3 16" xfId="1007"/>
    <cellStyle name="60% - Accent3 3 17" xfId="1008"/>
    <cellStyle name="60% - Accent3 3 2" xfId="1009"/>
    <cellStyle name="60% - Accent3 3 3" xfId="1010"/>
    <cellStyle name="60% - Accent3 3 4" xfId="1011"/>
    <cellStyle name="60% - Accent3 3 5" xfId="1012"/>
    <cellStyle name="60% - Accent3 3 6" xfId="1013"/>
    <cellStyle name="60% - Accent3 3 7" xfId="1014"/>
    <cellStyle name="60% - Accent3 3 8" xfId="1015"/>
    <cellStyle name="60% - Accent3 3 9" xfId="1016"/>
    <cellStyle name="60% - Accent4" xfId="1017"/>
    <cellStyle name="60% - Accent4 2" xfId="1018"/>
    <cellStyle name="60% - Accent4 2 10" xfId="1019"/>
    <cellStyle name="60% - Accent4 2 11" xfId="1020"/>
    <cellStyle name="60% - Accent4 2 12" xfId="1021"/>
    <cellStyle name="60% - Accent4 2 13" xfId="1022"/>
    <cellStyle name="60% - Accent4 2 14" xfId="1023"/>
    <cellStyle name="60% - Accent4 2 15" xfId="1024"/>
    <cellStyle name="60% - Accent4 2 16" xfId="1025"/>
    <cellStyle name="60% - Accent4 2 17" xfId="1026"/>
    <cellStyle name="60% - Accent4 2 2" xfId="1027"/>
    <cellStyle name="60% - Accent4 2 3" xfId="1028"/>
    <cellStyle name="60% - Accent4 2 4" xfId="1029"/>
    <cellStyle name="60% - Accent4 2 5" xfId="1030"/>
    <cellStyle name="60% - Accent4 2 6" xfId="1031"/>
    <cellStyle name="60% - Accent4 2 7" xfId="1032"/>
    <cellStyle name="60% - Accent4 2 8" xfId="1033"/>
    <cellStyle name="60% - Accent4 2 9" xfId="1034"/>
    <cellStyle name="60% - Accent4 3 10" xfId="1035"/>
    <cellStyle name="60% - Accent4 3 11" xfId="1036"/>
    <cellStyle name="60% - Accent4 3 12" xfId="1037"/>
    <cellStyle name="60% - Accent4 3 13" xfId="1038"/>
    <cellStyle name="60% - Accent4 3 14" xfId="1039"/>
    <cellStyle name="60% - Accent4 3 15" xfId="1040"/>
    <cellStyle name="60% - Accent4 3 16" xfId="1041"/>
    <cellStyle name="60% - Accent4 3 17" xfId="1042"/>
    <cellStyle name="60% - Accent4 3 2" xfId="1043"/>
    <cellStyle name="60% - Accent4 3 3" xfId="1044"/>
    <cellStyle name="60% - Accent4 3 4" xfId="1045"/>
    <cellStyle name="60% - Accent4 3 5" xfId="1046"/>
    <cellStyle name="60% - Accent4 3 6" xfId="1047"/>
    <cellStyle name="60% - Accent4 3 7" xfId="1048"/>
    <cellStyle name="60% - Accent4 3 8" xfId="1049"/>
    <cellStyle name="60% - Accent4 3 9" xfId="1050"/>
    <cellStyle name="60% - Accent5" xfId="1051"/>
    <cellStyle name="60% - Accent5 2" xfId="1052"/>
    <cellStyle name="60% - Accent5 2 10" xfId="1053"/>
    <cellStyle name="60% - Accent5 2 11" xfId="1054"/>
    <cellStyle name="60% - Accent5 2 12" xfId="1055"/>
    <cellStyle name="60% - Accent5 2 13" xfId="1056"/>
    <cellStyle name="60% - Accent5 2 14" xfId="1057"/>
    <cellStyle name="60% - Accent5 2 15" xfId="1058"/>
    <cellStyle name="60% - Accent5 2 16" xfId="1059"/>
    <cellStyle name="60% - Accent5 2 17" xfId="1060"/>
    <cellStyle name="60% - Accent5 2 2" xfId="1061"/>
    <cellStyle name="60% - Accent5 2 3" xfId="1062"/>
    <cellStyle name="60% - Accent5 2 4" xfId="1063"/>
    <cellStyle name="60% - Accent5 2 5" xfId="1064"/>
    <cellStyle name="60% - Accent5 2 6" xfId="1065"/>
    <cellStyle name="60% - Accent5 2 7" xfId="1066"/>
    <cellStyle name="60% - Accent5 2 8" xfId="1067"/>
    <cellStyle name="60% - Accent5 2 9" xfId="1068"/>
    <cellStyle name="60% - Accent5 3 10" xfId="1069"/>
    <cellStyle name="60% - Accent5 3 11" xfId="1070"/>
    <cellStyle name="60% - Accent5 3 12" xfId="1071"/>
    <cellStyle name="60% - Accent5 3 13" xfId="1072"/>
    <cellStyle name="60% - Accent5 3 14" xfId="1073"/>
    <cellStyle name="60% - Accent5 3 15" xfId="1074"/>
    <cellStyle name="60% - Accent5 3 16" xfId="1075"/>
    <cellStyle name="60% - Accent5 3 17" xfId="1076"/>
    <cellStyle name="60% - Accent5 3 2" xfId="1077"/>
    <cellStyle name="60% - Accent5 3 3" xfId="1078"/>
    <cellStyle name="60% - Accent5 3 4" xfId="1079"/>
    <cellStyle name="60% - Accent5 3 5" xfId="1080"/>
    <cellStyle name="60% - Accent5 3 6" xfId="1081"/>
    <cellStyle name="60% - Accent5 3 7" xfId="1082"/>
    <cellStyle name="60% - Accent5 3 8" xfId="1083"/>
    <cellStyle name="60% - Accent5 3 9" xfId="1084"/>
    <cellStyle name="60% - Accent6" xfId="1085"/>
    <cellStyle name="60% - Accent6 2" xfId="1086"/>
    <cellStyle name="60% - Accent6 2 10" xfId="1087"/>
    <cellStyle name="60% - Accent6 2 11" xfId="1088"/>
    <cellStyle name="60% - Accent6 2 12" xfId="1089"/>
    <cellStyle name="60% - Accent6 2 13" xfId="1090"/>
    <cellStyle name="60% - Accent6 2 14" xfId="1091"/>
    <cellStyle name="60% - Accent6 2 15" xfId="1092"/>
    <cellStyle name="60% - Accent6 2 16" xfId="1093"/>
    <cellStyle name="60% - Accent6 2 17" xfId="1094"/>
    <cellStyle name="60% - Accent6 2 2" xfId="1095"/>
    <cellStyle name="60% - Accent6 2 3" xfId="1096"/>
    <cellStyle name="60% - Accent6 2 4" xfId="1097"/>
    <cellStyle name="60% - Accent6 2 5" xfId="1098"/>
    <cellStyle name="60% - Accent6 2 6" xfId="1099"/>
    <cellStyle name="60% - Accent6 2 7" xfId="1100"/>
    <cellStyle name="60% - Accent6 2 8" xfId="1101"/>
    <cellStyle name="60% - Accent6 2 9" xfId="1102"/>
    <cellStyle name="60% - Accent6 3 10" xfId="1103"/>
    <cellStyle name="60% - Accent6 3 11" xfId="1104"/>
    <cellStyle name="60% - Accent6 3 12" xfId="1105"/>
    <cellStyle name="60% - Accent6 3 13" xfId="1106"/>
    <cellStyle name="60% - Accent6 3 14" xfId="1107"/>
    <cellStyle name="60% - Accent6 3 15" xfId="1108"/>
    <cellStyle name="60% - Accent6 3 16" xfId="1109"/>
    <cellStyle name="60% - Accent6 3 17" xfId="1110"/>
    <cellStyle name="60% - Accent6 3 2" xfId="1111"/>
    <cellStyle name="60% - Accent6 3 3" xfId="1112"/>
    <cellStyle name="60% - Accent6 3 4" xfId="1113"/>
    <cellStyle name="60% - Accent6 3 5" xfId="1114"/>
    <cellStyle name="60% - Accent6 3 6" xfId="1115"/>
    <cellStyle name="60% - Accent6 3 7" xfId="1116"/>
    <cellStyle name="60% - Accent6 3 8" xfId="1117"/>
    <cellStyle name="60% - Accent6 3 9" xfId="1118"/>
    <cellStyle name="60% - Colore 1" xfId="1119"/>
    <cellStyle name="60% - Colore 1 2" xfId="1120"/>
    <cellStyle name="60% - Colore 1 3" xfId="1121"/>
    <cellStyle name="60% - Colore 2" xfId="1122"/>
    <cellStyle name="60% - Colore 2 2" xfId="1123"/>
    <cellStyle name="60% - Colore 2 3" xfId="1124"/>
    <cellStyle name="60% - Colore 3" xfId="1125"/>
    <cellStyle name="60% - Colore 3 10" xfId="1126"/>
    <cellStyle name="60% - Colore 3 11" xfId="1127"/>
    <cellStyle name="60% - Colore 3 12" xfId="1128"/>
    <cellStyle name="60% - Colore 3 13" xfId="1129"/>
    <cellStyle name="60% - Colore 3 14" xfId="1130"/>
    <cellStyle name="60% - Colore 3 15" xfId="1131"/>
    <cellStyle name="60% - Colore 3 2" xfId="1132"/>
    <cellStyle name="60% - Colore 3 3" xfId="1133"/>
    <cellStyle name="60% - Colore 3 4" xfId="1134"/>
    <cellStyle name="60% - Colore 3 5" xfId="1135"/>
    <cellStyle name="60% - Colore 3 6" xfId="1136"/>
    <cellStyle name="60% - Colore 3 7" xfId="1137"/>
    <cellStyle name="60% - Colore 3 8" xfId="1138"/>
    <cellStyle name="60% - Colore 3 9" xfId="1139"/>
    <cellStyle name="60% - Colore 4" xfId="1140"/>
    <cellStyle name="60% - Colore 4 10" xfId="1141"/>
    <cellStyle name="60% - Colore 4 11" xfId="1142"/>
    <cellStyle name="60% - Colore 4 12" xfId="1143"/>
    <cellStyle name="60% - Colore 4 13" xfId="1144"/>
    <cellStyle name="60% - Colore 4 14" xfId="1145"/>
    <cellStyle name="60% - Colore 4 15" xfId="1146"/>
    <cellStyle name="60% - Colore 4 2" xfId="1147"/>
    <cellStyle name="60% - Colore 4 3" xfId="1148"/>
    <cellStyle name="60% - Colore 4 4" xfId="1149"/>
    <cellStyle name="60% - Colore 4 5" xfId="1150"/>
    <cellStyle name="60% - Colore 4 6" xfId="1151"/>
    <cellStyle name="60% - Colore 4 7" xfId="1152"/>
    <cellStyle name="60% - Colore 4 8" xfId="1153"/>
    <cellStyle name="60% - Colore 4 9" xfId="1154"/>
    <cellStyle name="60% - Colore 5" xfId="1155"/>
    <cellStyle name="60% - Colore 5 2" xfId="1156"/>
    <cellStyle name="60% - Colore 5 3" xfId="1157"/>
    <cellStyle name="60% - Colore 6" xfId="1158"/>
    <cellStyle name="60% - Colore 6 10" xfId="1159"/>
    <cellStyle name="60% - Colore 6 11" xfId="1160"/>
    <cellStyle name="60% - Colore 6 12" xfId="1161"/>
    <cellStyle name="60% - Colore 6 13" xfId="1162"/>
    <cellStyle name="60% - Colore 6 14" xfId="1163"/>
    <cellStyle name="60% - Colore 6 15" xfId="1164"/>
    <cellStyle name="60% - Colore 6 2" xfId="1165"/>
    <cellStyle name="60% - Colore 6 3" xfId="1166"/>
    <cellStyle name="60% - Colore 6 4" xfId="1167"/>
    <cellStyle name="60% - Colore 6 5" xfId="1168"/>
    <cellStyle name="60% - Colore 6 6" xfId="1169"/>
    <cellStyle name="60% - Colore 6 7" xfId="1170"/>
    <cellStyle name="60% - Colore 6 8" xfId="1171"/>
    <cellStyle name="60% - Colore 6 9" xfId="1172"/>
    <cellStyle name="Accent1" xfId="1173"/>
    <cellStyle name="Accent1 2" xfId="1174"/>
    <cellStyle name="Accent1 2 10" xfId="1175"/>
    <cellStyle name="Accent1 2 11" xfId="1176"/>
    <cellStyle name="Accent1 2 12" xfId="1177"/>
    <cellStyle name="Accent1 2 13" xfId="1178"/>
    <cellStyle name="Accent1 2 14" xfId="1179"/>
    <cellStyle name="Accent1 2 15" xfId="1180"/>
    <cellStyle name="Accent1 2 16" xfId="1181"/>
    <cellStyle name="Accent1 2 17" xfId="1182"/>
    <cellStyle name="Accent1 2 2" xfId="1183"/>
    <cellStyle name="Accent1 2 3" xfId="1184"/>
    <cellStyle name="Accent1 2 4" xfId="1185"/>
    <cellStyle name="Accent1 2 5" xfId="1186"/>
    <cellStyle name="Accent1 2 6" xfId="1187"/>
    <cellStyle name="Accent1 2 7" xfId="1188"/>
    <cellStyle name="Accent1 2 8" xfId="1189"/>
    <cellStyle name="Accent1 2 9" xfId="1190"/>
    <cellStyle name="Accent1 3 10" xfId="1191"/>
    <cellStyle name="Accent1 3 11" xfId="1192"/>
    <cellStyle name="Accent1 3 12" xfId="1193"/>
    <cellStyle name="Accent1 3 13" xfId="1194"/>
    <cellStyle name="Accent1 3 14" xfId="1195"/>
    <cellStyle name="Accent1 3 15" xfId="1196"/>
    <cellStyle name="Accent1 3 16" xfId="1197"/>
    <cellStyle name="Accent1 3 17" xfId="1198"/>
    <cellStyle name="Accent1 3 2" xfId="1199"/>
    <cellStyle name="Accent1 3 3" xfId="1200"/>
    <cellStyle name="Accent1 3 4" xfId="1201"/>
    <cellStyle name="Accent1 3 5" xfId="1202"/>
    <cellStyle name="Accent1 3 6" xfId="1203"/>
    <cellStyle name="Accent1 3 7" xfId="1204"/>
    <cellStyle name="Accent1 3 8" xfId="1205"/>
    <cellStyle name="Accent1 3 9" xfId="1206"/>
    <cellStyle name="Accent2" xfId="1207"/>
    <cellStyle name="Accent2 2" xfId="1208"/>
    <cellStyle name="Accent2 2 10" xfId="1209"/>
    <cellStyle name="Accent2 2 11" xfId="1210"/>
    <cellStyle name="Accent2 2 12" xfId="1211"/>
    <cellStyle name="Accent2 2 13" xfId="1212"/>
    <cellStyle name="Accent2 2 14" xfId="1213"/>
    <cellStyle name="Accent2 2 15" xfId="1214"/>
    <cellStyle name="Accent2 2 16" xfId="1215"/>
    <cellStyle name="Accent2 2 17" xfId="1216"/>
    <cellStyle name="Accent2 2 2" xfId="1217"/>
    <cellStyle name="Accent2 2 3" xfId="1218"/>
    <cellStyle name="Accent2 2 4" xfId="1219"/>
    <cellStyle name="Accent2 2 5" xfId="1220"/>
    <cellStyle name="Accent2 2 6" xfId="1221"/>
    <cellStyle name="Accent2 2 7" xfId="1222"/>
    <cellStyle name="Accent2 2 8" xfId="1223"/>
    <cellStyle name="Accent2 2 9" xfId="1224"/>
    <cellStyle name="Accent2 3 10" xfId="1225"/>
    <cellStyle name="Accent2 3 11" xfId="1226"/>
    <cellStyle name="Accent2 3 12" xfId="1227"/>
    <cellStyle name="Accent2 3 13" xfId="1228"/>
    <cellStyle name="Accent2 3 14" xfId="1229"/>
    <cellStyle name="Accent2 3 15" xfId="1230"/>
    <cellStyle name="Accent2 3 16" xfId="1231"/>
    <cellStyle name="Accent2 3 17" xfId="1232"/>
    <cellStyle name="Accent2 3 2" xfId="1233"/>
    <cellStyle name="Accent2 3 3" xfId="1234"/>
    <cellStyle name="Accent2 3 4" xfId="1235"/>
    <cellStyle name="Accent2 3 5" xfId="1236"/>
    <cellStyle name="Accent2 3 6" xfId="1237"/>
    <cellStyle name="Accent2 3 7" xfId="1238"/>
    <cellStyle name="Accent2 3 8" xfId="1239"/>
    <cellStyle name="Accent2 3 9" xfId="1240"/>
    <cellStyle name="Accent3" xfId="1241"/>
    <cellStyle name="Accent3 2" xfId="1242"/>
    <cellStyle name="Accent3 2 10" xfId="1243"/>
    <cellStyle name="Accent3 2 11" xfId="1244"/>
    <cellStyle name="Accent3 2 12" xfId="1245"/>
    <cellStyle name="Accent3 2 13" xfId="1246"/>
    <cellStyle name="Accent3 2 14" xfId="1247"/>
    <cellStyle name="Accent3 2 15" xfId="1248"/>
    <cellStyle name="Accent3 2 16" xfId="1249"/>
    <cellStyle name="Accent3 2 17" xfId="1250"/>
    <cellStyle name="Accent3 2 2" xfId="1251"/>
    <cellStyle name="Accent3 2 3" xfId="1252"/>
    <cellStyle name="Accent3 2 4" xfId="1253"/>
    <cellStyle name="Accent3 2 5" xfId="1254"/>
    <cellStyle name="Accent3 2 6" xfId="1255"/>
    <cellStyle name="Accent3 2 7" xfId="1256"/>
    <cellStyle name="Accent3 2 8" xfId="1257"/>
    <cellStyle name="Accent3 2 9" xfId="1258"/>
    <cellStyle name="Accent3 3 10" xfId="1259"/>
    <cellStyle name="Accent3 3 11" xfId="1260"/>
    <cellStyle name="Accent3 3 12" xfId="1261"/>
    <cellStyle name="Accent3 3 13" xfId="1262"/>
    <cellStyle name="Accent3 3 14" xfId="1263"/>
    <cellStyle name="Accent3 3 15" xfId="1264"/>
    <cellStyle name="Accent3 3 16" xfId="1265"/>
    <cellStyle name="Accent3 3 17" xfId="1266"/>
    <cellStyle name="Accent3 3 2" xfId="1267"/>
    <cellStyle name="Accent3 3 3" xfId="1268"/>
    <cellStyle name="Accent3 3 4" xfId="1269"/>
    <cellStyle name="Accent3 3 5" xfId="1270"/>
    <cellStyle name="Accent3 3 6" xfId="1271"/>
    <cellStyle name="Accent3 3 7" xfId="1272"/>
    <cellStyle name="Accent3 3 8" xfId="1273"/>
    <cellStyle name="Accent3 3 9" xfId="1274"/>
    <cellStyle name="Accent4" xfId="1275"/>
    <cellStyle name="Accent4 2" xfId="1276"/>
    <cellStyle name="Accent4 2 10" xfId="1277"/>
    <cellStyle name="Accent4 2 11" xfId="1278"/>
    <cellStyle name="Accent4 2 12" xfId="1279"/>
    <cellStyle name="Accent4 2 13" xfId="1280"/>
    <cellStyle name="Accent4 2 14" xfId="1281"/>
    <cellStyle name="Accent4 2 15" xfId="1282"/>
    <cellStyle name="Accent4 2 16" xfId="1283"/>
    <cellStyle name="Accent4 2 17" xfId="1284"/>
    <cellStyle name="Accent4 2 2" xfId="1285"/>
    <cellStyle name="Accent4 2 3" xfId="1286"/>
    <cellStyle name="Accent4 2 4" xfId="1287"/>
    <cellStyle name="Accent4 2 5" xfId="1288"/>
    <cellStyle name="Accent4 2 6" xfId="1289"/>
    <cellStyle name="Accent4 2 7" xfId="1290"/>
    <cellStyle name="Accent4 2 8" xfId="1291"/>
    <cellStyle name="Accent4 2 9" xfId="1292"/>
    <cellStyle name="Accent4 3 10" xfId="1293"/>
    <cellStyle name="Accent4 3 11" xfId="1294"/>
    <cellStyle name="Accent4 3 12" xfId="1295"/>
    <cellStyle name="Accent4 3 13" xfId="1296"/>
    <cellStyle name="Accent4 3 14" xfId="1297"/>
    <cellStyle name="Accent4 3 15" xfId="1298"/>
    <cellStyle name="Accent4 3 16" xfId="1299"/>
    <cellStyle name="Accent4 3 17" xfId="1300"/>
    <cellStyle name="Accent4 3 2" xfId="1301"/>
    <cellStyle name="Accent4 3 3" xfId="1302"/>
    <cellStyle name="Accent4 3 4" xfId="1303"/>
    <cellStyle name="Accent4 3 5" xfId="1304"/>
    <cellStyle name="Accent4 3 6" xfId="1305"/>
    <cellStyle name="Accent4 3 7" xfId="1306"/>
    <cellStyle name="Accent4 3 8" xfId="1307"/>
    <cellStyle name="Accent4 3 9" xfId="1308"/>
    <cellStyle name="Accent5" xfId="1309"/>
    <cellStyle name="Accent5 2" xfId="1310"/>
    <cellStyle name="Accent5 2 10" xfId="1311"/>
    <cellStyle name="Accent5 2 11" xfId="1312"/>
    <cellStyle name="Accent5 2 12" xfId="1313"/>
    <cellStyle name="Accent5 2 13" xfId="1314"/>
    <cellStyle name="Accent5 2 14" xfId="1315"/>
    <cellStyle name="Accent5 2 15" xfId="1316"/>
    <cellStyle name="Accent5 2 16" xfId="1317"/>
    <cellStyle name="Accent5 2 17" xfId="1318"/>
    <cellStyle name="Accent5 2 2" xfId="1319"/>
    <cellStyle name="Accent5 2 3" xfId="1320"/>
    <cellStyle name="Accent5 2 4" xfId="1321"/>
    <cellStyle name="Accent5 2 5" xfId="1322"/>
    <cellStyle name="Accent5 2 6" xfId="1323"/>
    <cellStyle name="Accent5 2 7" xfId="1324"/>
    <cellStyle name="Accent5 2 8" xfId="1325"/>
    <cellStyle name="Accent5 2 9" xfId="1326"/>
    <cellStyle name="Accent5 3 10" xfId="1327"/>
    <cellStyle name="Accent5 3 11" xfId="1328"/>
    <cellStyle name="Accent5 3 12" xfId="1329"/>
    <cellStyle name="Accent5 3 13" xfId="1330"/>
    <cellStyle name="Accent5 3 14" xfId="1331"/>
    <cellStyle name="Accent5 3 15" xfId="1332"/>
    <cellStyle name="Accent5 3 16" xfId="1333"/>
    <cellStyle name="Accent5 3 17" xfId="1334"/>
    <cellStyle name="Accent5 3 2" xfId="1335"/>
    <cellStyle name="Accent5 3 3" xfId="1336"/>
    <cellStyle name="Accent5 3 4" xfId="1337"/>
    <cellStyle name="Accent5 3 5" xfId="1338"/>
    <cellStyle name="Accent5 3 6" xfId="1339"/>
    <cellStyle name="Accent5 3 7" xfId="1340"/>
    <cellStyle name="Accent5 3 8" xfId="1341"/>
    <cellStyle name="Accent5 3 9" xfId="1342"/>
    <cellStyle name="Accent6" xfId="1343"/>
    <cellStyle name="Accent6 2" xfId="1344"/>
    <cellStyle name="Accent6 2 10" xfId="1345"/>
    <cellStyle name="Accent6 2 11" xfId="1346"/>
    <cellStyle name="Accent6 2 12" xfId="1347"/>
    <cellStyle name="Accent6 2 13" xfId="1348"/>
    <cellStyle name="Accent6 2 14" xfId="1349"/>
    <cellStyle name="Accent6 2 15" xfId="1350"/>
    <cellStyle name="Accent6 2 16" xfId="1351"/>
    <cellStyle name="Accent6 2 17" xfId="1352"/>
    <cellStyle name="Accent6 2 2" xfId="1353"/>
    <cellStyle name="Accent6 2 3" xfId="1354"/>
    <cellStyle name="Accent6 2 4" xfId="1355"/>
    <cellStyle name="Accent6 2 5" xfId="1356"/>
    <cellStyle name="Accent6 2 6" xfId="1357"/>
    <cellStyle name="Accent6 2 7" xfId="1358"/>
    <cellStyle name="Accent6 2 8" xfId="1359"/>
    <cellStyle name="Accent6 2 9" xfId="1360"/>
    <cellStyle name="Accent6 3 10" xfId="1361"/>
    <cellStyle name="Accent6 3 11" xfId="1362"/>
    <cellStyle name="Accent6 3 12" xfId="1363"/>
    <cellStyle name="Accent6 3 13" xfId="1364"/>
    <cellStyle name="Accent6 3 14" xfId="1365"/>
    <cellStyle name="Accent6 3 15" xfId="1366"/>
    <cellStyle name="Accent6 3 16" xfId="1367"/>
    <cellStyle name="Accent6 3 17" xfId="1368"/>
    <cellStyle name="Accent6 3 2" xfId="1369"/>
    <cellStyle name="Accent6 3 3" xfId="1370"/>
    <cellStyle name="Accent6 3 4" xfId="1371"/>
    <cellStyle name="Accent6 3 5" xfId="1372"/>
    <cellStyle name="Accent6 3 6" xfId="1373"/>
    <cellStyle name="Accent6 3 7" xfId="1374"/>
    <cellStyle name="Accent6 3 8" xfId="1375"/>
    <cellStyle name="Accent6 3 9" xfId="1376"/>
    <cellStyle name="Bad" xfId="1377"/>
    <cellStyle name="Bad 2" xfId="1378"/>
    <cellStyle name="Bad 2 10" xfId="1379"/>
    <cellStyle name="Bad 2 11" xfId="1380"/>
    <cellStyle name="Bad 2 12" xfId="1381"/>
    <cellStyle name="Bad 2 13" xfId="1382"/>
    <cellStyle name="Bad 2 14" xfId="1383"/>
    <cellStyle name="Bad 2 15" xfId="1384"/>
    <cellStyle name="Bad 2 16" xfId="1385"/>
    <cellStyle name="Bad 2 17" xfId="1386"/>
    <cellStyle name="Bad 2 2" xfId="1387"/>
    <cellStyle name="Bad 2 3" xfId="1388"/>
    <cellStyle name="Bad 2 4" xfId="1389"/>
    <cellStyle name="Bad 2 5" xfId="1390"/>
    <cellStyle name="Bad 2 6" xfId="1391"/>
    <cellStyle name="Bad 2 7" xfId="1392"/>
    <cellStyle name="Bad 2 8" xfId="1393"/>
    <cellStyle name="Bad 2 9" xfId="1394"/>
    <cellStyle name="Bad 3 10" xfId="1395"/>
    <cellStyle name="Bad 3 11" xfId="1396"/>
    <cellStyle name="Bad 3 12" xfId="1397"/>
    <cellStyle name="Bad 3 13" xfId="1398"/>
    <cellStyle name="Bad 3 14" xfId="1399"/>
    <cellStyle name="Bad 3 15" xfId="1400"/>
    <cellStyle name="Bad 3 16" xfId="1401"/>
    <cellStyle name="Bad 3 17" xfId="1402"/>
    <cellStyle name="Bad 3 2" xfId="1403"/>
    <cellStyle name="Bad 3 3" xfId="1404"/>
    <cellStyle name="Bad 3 4" xfId="1405"/>
    <cellStyle name="Bad 3 5" xfId="1406"/>
    <cellStyle name="Bad 3 6" xfId="1407"/>
    <cellStyle name="Bad 3 7" xfId="1408"/>
    <cellStyle name="Bad 3 8" xfId="1409"/>
    <cellStyle name="Bad 3 9" xfId="1410"/>
    <cellStyle name="Calcolo" xfId="1411"/>
    <cellStyle name="Calcolo 2" xfId="1412"/>
    <cellStyle name="Calcolo 3" xfId="1413"/>
    <cellStyle name="Calculation" xfId="1414"/>
    <cellStyle name="Calculation 2" xfId="1415"/>
    <cellStyle name="Calculation 2 10" xfId="1416"/>
    <cellStyle name="Calculation 2 11" xfId="1417"/>
    <cellStyle name="Calculation 2 12" xfId="1418"/>
    <cellStyle name="Calculation 2 13" xfId="1419"/>
    <cellStyle name="Calculation 2 14" xfId="1420"/>
    <cellStyle name="Calculation 2 15" xfId="1421"/>
    <cellStyle name="Calculation 2 16" xfId="1422"/>
    <cellStyle name="Calculation 2 17" xfId="1423"/>
    <cellStyle name="Calculation 2 2" xfId="1424"/>
    <cellStyle name="Calculation 2 3" xfId="1425"/>
    <cellStyle name="Calculation 2 4" xfId="1426"/>
    <cellStyle name="Calculation 2 5" xfId="1427"/>
    <cellStyle name="Calculation 2 6" xfId="1428"/>
    <cellStyle name="Calculation 2 7" xfId="1429"/>
    <cellStyle name="Calculation 2 8" xfId="1430"/>
    <cellStyle name="Calculation 2 9" xfId="1431"/>
    <cellStyle name="Calculation 3 10" xfId="1432"/>
    <cellStyle name="Calculation 3 11" xfId="1433"/>
    <cellStyle name="Calculation 3 12" xfId="1434"/>
    <cellStyle name="Calculation 3 13" xfId="1435"/>
    <cellStyle name="Calculation 3 14" xfId="1436"/>
    <cellStyle name="Calculation 3 15" xfId="1437"/>
    <cellStyle name="Calculation 3 16" xfId="1438"/>
    <cellStyle name="Calculation 3 17" xfId="1439"/>
    <cellStyle name="Calculation 3 2" xfId="1440"/>
    <cellStyle name="Calculation 3 3" xfId="1441"/>
    <cellStyle name="Calculation 3 4" xfId="1442"/>
    <cellStyle name="Calculation 3 5" xfId="1443"/>
    <cellStyle name="Calculation 3 6" xfId="1444"/>
    <cellStyle name="Calculation 3 7" xfId="1445"/>
    <cellStyle name="Calculation 3 8" xfId="1446"/>
    <cellStyle name="Calculation 3 9" xfId="1447"/>
    <cellStyle name="Cella collegata" xfId="1448"/>
    <cellStyle name="Cella collegata 2" xfId="1449"/>
    <cellStyle name="Cella collegata 3" xfId="1450"/>
    <cellStyle name="Cella da controllare" xfId="1451"/>
    <cellStyle name="Cella da controllare 2" xfId="1452"/>
    <cellStyle name="Cella da controllare 3" xfId="1453"/>
    <cellStyle name="Check Cell" xfId="1454"/>
    <cellStyle name="Check Cell 2" xfId="1455"/>
    <cellStyle name="Check Cell 2 10" xfId="1456"/>
    <cellStyle name="Check Cell 2 11" xfId="1457"/>
    <cellStyle name="Check Cell 2 12" xfId="1458"/>
    <cellStyle name="Check Cell 2 13" xfId="1459"/>
    <cellStyle name="Check Cell 2 14" xfId="1460"/>
    <cellStyle name="Check Cell 2 15" xfId="1461"/>
    <cellStyle name="Check Cell 2 16" xfId="1462"/>
    <cellStyle name="Check Cell 2 17" xfId="1463"/>
    <cellStyle name="Check Cell 2 2" xfId="1464"/>
    <cellStyle name="Check Cell 2 3" xfId="1465"/>
    <cellStyle name="Check Cell 2 4" xfId="1466"/>
    <cellStyle name="Check Cell 2 5" xfId="1467"/>
    <cellStyle name="Check Cell 2 6" xfId="1468"/>
    <cellStyle name="Check Cell 2 7" xfId="1469"/>
    <cellStyle name="Check Cell 2 8" xfId="1470"/>
    <cellStyle name="Check Cell 2 9" xfId="1471"/>
    <cellStyle name="Check Cell 3 10" xfId="1472"/>
    <cellStyle name="Check Cell 3 11" xfId="1473"/>
    <cellStyle name="Check Cell 3 12" xfId="1474"/>
    <cellStyle name="Check Cell 3 13" xfId="1475"/>
    <cellStyle name="Check Cell 3 14" xfId="1476"/>
    <cellStyle name="Check Cell 3 15" xfId="1477"/>
    <cellStyle name="Check Cell 3 16" xfId="1478"/>
    <cellStyle name="Check Cell 3 17" xfId="1479"/>
    <cellStyle name="Check Cell 3 2" xfId="1480"/>
    <cellStyle name="Check Cell 3 3" xfId="1481"/>
    <cellStyle name="Check Cell 3 4" xfId="1482"/>
    <cellStyle name="Check Cell 3 5" xfId="1483"/>
    <cellStyle name="Check Cell 3 6" xfId="1484"/>
    <cellStyle name="Check Cell 3 7" xfId="1485"/>
    <cellStyle name="Check Cell 3 8" xfId="1486"/>
    <cellStyle name="Check Cell 3 9" xfId="1487"/>
    <cellStyle name="Colore 1" xfId="1488"/>
    <cellStyle name="Colore 1 2" xfId="1489"/>
    <cellStyle name="Colore 1 3" xfId="1490"/>
    <cellStyle name="Colore 2" xfId="1491"/>
    <cellStyle name="Colore 2 2" xfId="1492"/>
    <cellStyle name="Colore 2 3" xfId="1493"/>
    <cellStyle name="Colore 3" xfId="1494"/>
    <cellStyle name="Colore 3 2" xfId="1495"/>
    <cellStyle name="Colore 3 3" xfId="1496"/>
    <cellStyle name="Colore 4" xfId="1497"/>
    <cellStyle name="Colore 4 2" xfId="1498"/>
    <cellStyle name="Colore 4 3" xfId="1499"/>
    <cellStyle name="Colore 5" xfId="1500"/>
    <cellStyle name="Colore 5 2" xfId="1501"/>
    <cellStyle name="Colore 5 3" xfId="1502"/>
    <cellStyle name="Colore 6" xfId="1503"/>
    <cellStyle name="Colore 6 2" xfId="1504"/>
    <cellStyle name="Colore 6 3" xfId="1505"/>
    <cellStyle name="Comma" xfId="1506"/>
    <cellStyle name="Comma [0]" xfId="1507"/>
    <cellStyle name="Comma 2" xfId="1508"/>
    <cellStyle name="Comma 2 2" xfId="1509"/>
    <cellStyle name="Comma 2 2 2" xfId="1510"/>
    <cellStyle name="Comma 2 3" xfId="1511"/>
    <cellStyle name="Comma 2 3 2" xfId="1512"/>
    <cellStyle name="Comma 2 4" xfId="1513"/>
    <cellStyle name="Comma 2 5" xfId="1514"/>
    <cellStyle name="Comma 3" xfId="1515"/>
    <cellStyle name="Comma 3 2" xfId="1516"/>
    <cellStyle name="Comma 3 2 2" xfId="1517"/>
    <cellStyle name="Comma 4" xfId="1518"/>
    <cellStyle name="Comma 4 2" xfId="1519"/>
    <cellStyle name="Comma 4 2 2" xfId="1520"/>
    <cellStyle name="Comma 4 3" xfId="1521"/>
    <cellStyle name="Comma 5" xfId="1522"/>
    <cellStyle name="Currency" xfId="1523"/>
    <cellStyle name="Currency [0]" xfId="1524"/>
    <cellStyle name="Explanatory Text" xfId="1525"/>
    <cellStyle name="Explanatory Text 2" xfId="1526"/>
    <cellStyle name="Explanatory Text 2 10" xfId="1527"/>
    <cellStyle name="Explanatory Text 2 11" xfId="1528"/>
    <cellStyle name="Explanatory Text 2 12" xfId="1529"/>
    <cellStyle name="Explanatory Text 2 13" xfId="1530"/>
    <cellStyle name="Explanatory Text 2 14" xfId="1531"/>
    <cellStyle name="Explanatory Text 2 15" xfId="1532"/>
    <cellStyle name="Explanatory Text 2 16" xfId="1533"/>
    <cellStyle name="Explanatory Text 2 17" xfId="1534"/>
    <cellStyle name="Explanatory Text 2 2" xfId="1535"/>
    <cellStyle name="Explanatory Text 2 3" xfId="1536"/>
    <cellStyle name="Explanatory Text 2 4" xfId="1537"/>
    <cellStyle name="Explanatory Text 2 5" xfId="1538"/>
    <cellStyle name="Explanatory Text 2 6" xfId="1539"/>
    <cellStyle name="Explanatory Text 2 7" xfId="1540"/>
    <cellStyle name="Explanatory Text 2 8" xfId="1541"/>
    <cellStyle name="Explanatory Text 2 9" xfId="1542"/>
    <cellStyle name="Explanatory Text 3 10" xfId="1543"/>
    <cellStyle name="Explanatory Text 3 11" xfId="1544"/>
    <cellStyle name="Explanatory Text 3 12" xfId="1545"/>
    <cellStyle name="Explanatory Text 3 13" xfId="1546"/>
    <cellStyle name="Explanatory Text 3 14" xfId="1547"/>
    <cellStyle name="Explanatory Text 3 15" xfId="1548"/>
    <cellStyle name="Explanatory Text 3 16" xfId="1549"/>
    <cellStyle name="Explanatory Text 3 17" xfId="1550"/>
    <cellStyle name="Explanatory Text 3 2" xfId="1551"/>
    <cellStyle name="Explanatory Text 3 3" xfId="1552"/>
    <cellStyle name="Explanatory Text 3 4" xfId="1553"/>
    <cellStyle name="Explanatory Text 3 5" xfId="1554"/>
    <cellStyle name="Explanatory Text 3 6" xfId="1555"/>
    <cellStyle name="Explanatory Text 3 7" xfId="1556"/>
    <cellStyle name="Explanatory Text 3 8" xfId="1557"/>
    <cellStyle name="Explanatory Text 3 9" xfId="1558"/>
    <cellStyle name="Followed Hyperlink" xfId="1559"/>
    <cellStyle name="Good" xfId="1560"/>
    <cellStyle name="Good 2" xfId="1561"/>
    <cellStyle name="Good 2 10" xfId="1562"/>
    <cellStyle name="Good 2 11" xfId="1563"/>
    <cellStyle name="Good 2 12" xfId="1564"/>
    <cellStyle name="Good 2 13" xfId="1565"/>
    <cellStyle name="Good 2 14" xfId="1566"/>
    <cellStyle name="Good 2 15" xfId="1567"/>
    <cellStyle name="Good 2 16" xfId="1568"/>
    <cellStyle name="Good 2 17" xfId="1569"/>
    <cellStyle name="Good 2 2" xfId="1570"/>
    <cellStyle name="Good 2 3" xfId="1571"/>
    <cellStyle name="Good 2 4" xfId="1572"/>
    <cellStyle name="Good 2 5" xfId="1573"/>
    <cellStyle name="Good 2 6" xfId="1574"/>
    <cellStyle name="Good 2 7" xfId="1575"/>
    <cellStyle name="Good 2 8" xfId="1576"/>
    <cellStyle name="Good 2 9" xfId="1577"/>
    <cellStyle name="Good 3 10" xfId="1578"/>
    <cellStyle name="Good 3 11" xfId="1579"/>
    <cellStyle name="Good 3 12" xfId="1580"/>
    <cellStyle name="Good 3 13" xfId="1581"/>
    <cellStyle name="Good 3 14" xfId="1582"/>
    <cellStyle name="Good 3 15" xfId="1583"/>
    <cellStyle name="Good 3 16" xfId="1584"/>
    <cellStyle name="Good 3 17" xfId="1585"/>
    <cellStyle name="Good 3 2" xfId="1586"/>
    <cellStyle name="Good 3 3" xfId="1587"/>
    <cellStyle name="Good 3 4" xfId="1588"/>
    <cellStyle name="Good 3 5" xfId="1589"/>
    <cellStyle name="Good 3 6" xfId="1590"/>
    <cellStyle name="Good 3 7" xfId="1591"/>
    <cellStyle name="Good 3 8" xfId="1592"/>
    <cellStyle name="Good 3 9" xfId="1593"/>
    <cellStyle name="Heading 1" xfId="1594"/>
    <cellStyle name="Heading 1 2" xfId="1595"/>
    <cellStyle name="Heading 1 2 10" xfId="1596"/>
    <cellStyle name="Heading 1 2 11" xfId="1597"/>
    <cellStyle name="Heading 1 2 12" xfId="1598"/>
    <cellStyle name="Heading 1 2 13" xfId="1599"/>
    <cellStyle name="Heading 1 2 14" xfId="1600"/>
    <cellStyle name="Heading 1 2 15" xfId="1601"/>
    <cellStyle name="Heading 1 2 16" xfId="1602"/>
    <cellStyle name="Heading 1 2 17" xfId="1603"/>
    <cellStyle name="Heading 1 2 18" xfId="1604"/>
    <cellStyle name="Heading 1 2 2" xfId="1605"/>
    <cellStyle name="Heading 1 2 2 2" xfId="1606"/>
    <cellStyle name="Heading 1 2 3" xfId="1607"/>
    <cellStyle name="Heading 1 2 4" xfId="1608"/>
    <cellStyle name="Heading 1 2 5" xfId="1609"/>
    <cellStyle name="Heading 1 2 6" xfId="1610"/>
    <cellStyle name="Heading 1 2 7" xfId="1611"/>
    <cellStyle name="Heading 1 2 8" xfId="1612"/>
    <cellStyle name="Heading 1 2 9" xfId="1613"/>
    <cellStyle name="Heading 1 3" xfId="1614"/>
    <cellStyle name="Heading 1 3 10" xfId="1615"/>
    <cellStyle name="Heading 1 3 11" xfId="1616"/>
    <cellStyle name="Heading 1 3 12" xfId="1617"/>
    <cellStyle name="Heading 1 3 13" xfId="1618"/>
    <cellStyle name="Heading 1 3 14" xfId="1619"/>
    <cellStyle name="Heading 1 3 15" xfId="1620"/>
    <cellStyle name="Heading 1 3 16" xfId="1621"/>
    <cellStyle name="Heading 1 3 17" xfId="1622"/>
    <cellStyle name="Heading 1 3 2" xfId="1623"/>
    <cellStyle name="Heading 1 3 3" xfId="1624"/>
    <cellStyle name="Heading 1 3 4" xfId="1625"/>
    <cellStyle name="Heading 1 3 5" xfId="1626"/>
    <cellStyle name="Heading 1 3 6" xfId="1627"/>
    <cellStyle name="Heading 1 3 7" xfId="1628"/>
    <cellStyle name="Heading 1 3 8" xfId="1629"/>
    <cellStyle name="Heading 1 3 9" xfId="1630"/>
    <cellStyle name="Heading 2" xfId="1631"/>
    <cellStyle name="Heading 2 2" xfId="1632"/>
    <cellStyle name="Heading 2 2 10" xfId="1633"/>
    <cellStyle name="Heading 2 2 11" xfId="1634"/>
    <cellStyle name="Heading 2 2 12" xfId="1635"/>
    <cellStyle name="Heading 2 2 13" xfId="1636"/>
    <cellStyle name="Heading 2 2 14" xfId="1637"/>
    <cellStyle name="Heading 2 2 15" xfId="1638"/>
    <cellStyle name="Heading 2 2 16" xfId="1639"/>
    <cellStyle name="Heading 2 2 17" xfId="1640"/>
    <cellStyle name="Heading 2 2 2" xfId="1641"/>
    <cellStyle name="Heading 2 2 3" xfId="1642"/>
    <cellStyle name="Heading 2 2 4" xfId="1643"/>
    <cellStyle name="Heading 2 2 5" xfId="1644"/>
    <cellStyle name="Heading 2 2 6" xfId="1645"/>
    <cellStyle name="Heading 2 2 7" xfId="1646"/>
    <cellStyle name="Heading 2 2 8" xfId="1647"/>
    <cellStyle name="Heading 2 2 9" xfId="1648"/>
    <cellStyle name="Heading 2 3 10" xfId="1649"/>
    <cellStyle name="Heading 2 3 11" xfId="1650"/>
    <cellStyle name="Heading 2 3 12" xfId="1651"/>
    <cellStyle name="Heading 2 3 13" xfId="1652"/>
    <cellStyle name="Heading 2 3 14" xfId="1653"/>
    <cellStyle name="Heading 2 3 15" xfId="1654"/>
    <cellStyle name="Heading 2 3 16" xfId="1655"/>
    <cellStyle name="Heading 2 3 17" xfId="1656"/>
    <cellStyle name="Heading 2 3 2" xfId="1657"/>
    <cellStyle name="Heading 2 3 3" xfId="1658"/>
    <cellStyle name="Heading 2 3 4" xfId="1659"/>
    <cellStyle name="Heading 2 3 5" xfId="1660"/>
    <cellStyle name="Heading 2 3 6" xfId="1661"/>
    <cellStyle name="Heading 2 3 7" xfId="1662"/>
    <cellStyle name="Heading 2 3 8" xfId="1663"/>
    <cellStyle name="Heading 2 3 9" xfId="1664"/>
    <cellStyle name="Heading 3" xfId="1665"/>
    <cellStyle name="Heading 3 2" xfId="1666"/>
    <cellStyle name="Heading 3 2 10" xfId="1667"/>
    <cellStyle name="Heading 3 2 11" xfId="1668"/>
    <cellStyle name="Heading 3 2 12" xfId="1669"/>
    <cellStyle name="Heading 3 2 13" xfId="1670"/>
    <cellStyle name="Heading 3 2 14" xfId="1671"/>
    <cellStyle name="Heading 3 2 15" xfId="1672"/>
    <cellStyle name="Heading 3 2 16" xfId="1673"/>
    <cellStyle name="Heading 3 2 17" xfId="1674"/>
    <cellStyle name="Heading 3 2 2" xfId="1675"/>
    <cellStyle name="Heading 3 2 3" xfId="1676"/>
    <cellStyle name="Heading 3 2 4" xfId="1677"/>
    <cellStyle name="Heading 3 2 5" xfId="1678"/>
    <cellStyle name="Heading 3 2 6" xfId="1679"/>
    <cellStyle name="Heading 3 2 7" xfId="1680"/>
    <cellStyle name="Heading 3 2 8" xfId="1681"/>
    <cellStyle name="Heading 3 2 9" xfId="1682"/>
    <cellStyle name="Heading 3 3 10" xfId="1683"/>
    <cellStyle name="Heading 3 3 11" xfId="1684"/>
    <cellStyle name="Heading 3 3 12" xfId="1685"/>
    <cellStyle name="Heading 3 3 13" xfId="1686"/>
    <cellStyle name="Heading 3 3 14" xfId="1687"/>
    <cellStyle name="Heading 3 3 15" xfId="1688"/>
    <cellStyle name="Heading 3 3 16" xfId="1689"/>
    <cellStyle name="Heading 3 3 17" xfId="1690"/>
    <cellStyle name="Heading 3 3 2" xfId="1691"/>
    <cellStyle name="Heading 3 3 3" xfId="1692"/>
    <cellStyle name="Heading 3 3 4" xfId="1693"/>
    <cellStyle name="Heading 3 3 5" xfId="1694"/>
    <cellStyle name="Heading 3 3 6" xfId="1695"/>
    <cellStyle name="Heading 3 3 7" xfId="1696"/>
    <cellStyle name="Heading 3 3 8" xfId="1697"/>
    <cellStyle name="Heading 3 3 9" xfId="1698"/>
    <cellStyle name="Heading 4" xfId="1699"/>
    <cellStyle name="Heading 4 2" xfId="1700"/>
    <cellStyle name="Heading 4 2 10" xfId="1701"/>
    <cellStyle name="Heading 4 2 11" xfId="1702"/>
    <cellStyle name="Heading 4 2 12" xfId="1703"/>
    <cellStyle name="Heading 4 2 13" xfId="1704"/>
    <cellStyle name="Heading 4 2 14" xfId="1705"/>
    <cellStyle name="Heading 4 2 15" xfId="1706"/>
    <cellStyle name="Heading 4 2 16" xfId="1707"/>
    <cellStyle name="Heading 4 2 17" xfId="1708"/>
    <cellStyle name="Heading 4 2 2" xfId="1709"/>
    <cellStyle name="Heading 4 2 3" xfId="1710"/>
    <cellStyle name="Heading 4 2 4" xfId="1711"/>
    <cellStyle name="Heading 4 2 5" xfId="1712"/>
    <cellStyle name="Heading 4 2 6" xfId="1713"/>
    <cellStyle name="Heading 4 2 7" xfId="1714"/>
    <cellStyle name="Heading 4 2 8" xfId="1715"/>
    <cellStyle name="Heading 4 2 9" xfId="1716"/>
    <cellStyle name="Heading 4 3 10" xfId="1717"/>
    <cellStyle name="Heading 4 3 11" xfId="1718"/>
    <cellStyle name="Heading 4 3 12" xfId="1719"/>
    <cellStyle name="Heading 4 3 13" xfId="1720"/>
    <cellStyle name="Heading 4 3 14" xfId="1721"/>
    <cellStyle name="Heading 4 3 15" xfId="1722"/>
    <cellStyle name="Heading 4 3 16" xfId="1723"/>
    <cellStyle name="Heading 4 3 17" xfId="1724"/>
    <cellStyle name="Heading 4 3 2" xfId="1725"/>
    <cellStyle name="Heading 4 3 3" xfId="1726"/>
    <cellStyle name="Heading 4 3 4" xfId="1727"/>
    <cellStyle name="Heading 4 3 5" xfId="1728"/>
    <cellStyle name="Heading 4 3 6" xfId="1729"/>
    <cellStyle name="Heading 4 3 7" xfId="1730"/>
    <cellStyle name="Heading 4 3 8" xfId="1731"/>
    <cellStyle name="Heading 4 3 9" xfId="1732"/>
    <cellStyle name="Hyperlink" xfId="1733"/>
    <cellStyle name="Hyperlink 2" xfId="1734"/>
    <cellStyle name="Hyperlink 3" xfId="1735"/>
    <cellStyle name="Input" xfId="1736"/>
    <cellStyle name="Input 2" xfId="1737"/>
    <cellStyle name="Input 2 10" xfId="1738"/>
    <cellStyle name="Input 2 11" xfId="1739"/>
    <cellStyle name="Input 2 12" xfId="1740"/>
    <cellStyle name="Input 2 13" xfId="1741"/>
    <cellStyle name="Input 2 14" xfId="1742"/>
    <cellStyle name="Input 2 15" xfId="1743"/>
    <cellStyle name="Input 2 16" xfId="1744"/>
    <cellStyle name="Input 2 17" xfId="1745"/>
    <cellStyle name="Input 2 18" xfId="1746"/>
    <cellStyle name="Input 2 19" xfId="1747"/>
    <cellStyle name="Input 2 2" xfId="1748"/>
    <cellStyle name="Input 2 3" xfId="1749"/>
    <cellStyle name="Input 2 4" xfId="1750"/>
    <cellStyle name="Input 2 5" xfId="1751"/>
    <cellStyle name="Input 2 6" xfId="1752"/>
    <cellStyle name="Input 2 7" xfId="1753"/>
    <cellStyle name="Input 2 8" xfId="1754"/>
    <cellStyle name="Input 2 9" xfId="1755"/>
    <cellStyle name="Input 3" xfId="1756"/>
    <cellStyle name="Input 3 10" xfId="1757"/>
    <cellStyle name="Input 3 11" xfId="1758"/>
    <cellStyle name="Input 3 12" xfId="1759"/>
    <cellStyle name="Input 3 13" xfId="1760"/>
    <cellStyle name="Input 3 14" xfId="1761"/>
    <cellStyle name="Input 3 15" xfId="1762"/>
    <cellStyle name="Input 3 16" xfId="1763"/>
    <cellStyle name="Input 3 17" xfId="1764"/>
    <cellStyle name="Input 3 2" xfId="1765"/>
    <cellStyle name="Input 3 3" xfId="1766"/>
    <cellStyle name="Input 3 4" xfId="1767"/>
    <cellStyle name="Input 3 5" xfId="1768"/>
    <cellStyle name="Input 3 6" xfId="1769"/>
    <cellStyle name="Input 3 7" xfId="1770"/>
    <cellStyle name="Input 3 8" xfId="1771"/>
    <cellStyle name="Input 3 9" xfId="1772"/>
    <cellStyle name="Linked Cell" xfId="1773"/>
    <cellStyle name="Linked Cell 2" xfId="1774"/>
    <cellStyle name="Linked Cell 2 10" xfId="1775"/>
    <cellStyle name="Linked Cell 2 11" xfId="1776"/>
    <cellStyle name="Linked Cell 2 12" xfId="1777"/>
    <cellStyle name="Linked Cell 2 13" xfId="1778"/>
    <cellStyle name="Linked Cell 2 14" xfId="1779"/>
    <cellStyle name="Linked Cell 2 15" xfId="1780"/>
    <cellStyle name="Linked Cell 2 16" xfId="1781"/>
    <cellStyle name="Linked Cell 2 17" xfId="1782"/>
    <cellStyle name="Linked Cell 2 2" xfId="1783"/>
    <cellStyle name="Linked Cell 2 3" xfId="1784"/>
    <cellStyle name="Linked Cell 2 4" xfId="1785"/>
    <cellStyle name="Linked Cell 2 5" xfId="1786"/>
    <cellStyle name="Linked Cell 2 6" xfId="1787"/>
    <cellStyle name="Linked Cell 2 7" xfId="1788"/>
    <cellStyle name="Linked Cell 2 8" xfId="1789"/>
    <cellStyle name="Linked Cell 2 9" xfId="1790"/>
    <cellStyle name="Linked Cell 3 10" xfId="1791"/>
    <cellStyle name="Linked Cell 3 11" xfId="1792"/>
    <cellStyle name="Linked Cell 3 12" xfId="1793"/>
    <cellStyle name="Linked Cell 3 13" xfId="1794"/>
    <cellStyle name="Linked Cell 3 14" xfId="1795"/>
    <cellStyle name="Linked Cell 3 15" xfId="1796"/>
    <cellStyle name="Linked Cell 3 16" xfId="1797"/>
    <cellStyle name="Linked Cell 3 17" xfId="1798"/>
    <cellStyle name="Linked Cell 3 2" xfId="1799"/>
    <cellStyle name="Linked Cell 3 3" xfId="1800"/>
    <cellStyle name="Linked Cell 3 4" xfId="1801"/>
    <cellStyle name="Linked Cell 3 5" xfId="1802"/>
    <cellStyle name="Linked Cell 3 6" xfId="1803"/>
    <cellStyle name="Linked Cell 3 7" xfId="1804"/>
    <cellStyle name="Linked Cell 3 8" xfId="1805"/>
    <cellStyle name="Linked Cell 3 9" xfId="1806"/>
    <cellStyle name="Migliaia 2" xfId="1807"/>
    <cellStyle name="Migliaia 3" xfId="1808"/>
    <cellStyle name="Neutral" xfId="1809"/>
    <cellStyle name="Neutral 2" xfId="1810"/>
    <cellStyle name="Neutral 2 10" xfId="1811"/>
    <cellStyle name="Neutral 2 11" xfId="1812"/>
    <cellStyle name="Neutral 2 12" xfId="1813"/>
    <cellStyle name="Neutral 2 13" xfId="1814"/>
    <cellStyle name="Neutral 2 14" xfId="1815"/>
    <cellStyle name="Neutral 2 15" xfId="1816"/>
    <cellStyle name="Neutral 2 16" xfId="1817"/>
    <cellStyle name="Neutral 2 17" xfId="1818"/>
    <cellStyle name="Neutral 2 2" xfId="1819"/>
    <cellStyle name="Neutral 2 3" xfId="1820"/>
    <cellStyle name="Neutral 2 4" xfId="1821"/>
    <cellStyle name="Neutral 2 5" xfId="1822"/>
    <cellStyle name="Neutral 2 6" xfId="1823"/>
    <cellStyle name="Neutral 2 7" xfId="1824"/>
    <cellStyle name="Neutral 2 8" xfId="1825"/>
    <cellStyle name="Neutral 2 9" xfId="1826"/>
    <cellStyle name="Neutral 3 10" xfId="1827"/>
    <cellStyle name="Neutral 3 11" xfId="1828"/>
    <cellStyle name="Neutral 3 12" xfId="1829"/>
    <cellStyle name="Neutral 3 13" xfId="1830"/>
    <cellStyle name="Neutral 3 14" xfId="1831"/>
    <cellStyle name="Neutral 3 15" xfId="1832"/>
    <cellStyle name="Neutral 3 16" xfId="1833"/>
    <cellStyle name="Neutral 3 17" xfId="1834"/>
    <cellStyle name="Neutral 3 2" xfId="1835"/>
    <cellStyle name="Neutral 3 3" xfId="1836"/>
    <cellStyle name="Neutral 3 4" xfId="1837"/>
    <cellStyle name="Neutral 3 5" xfId="1838"/>
    <cellStyle name="Neutral 3 6" xfId="1839"/>
    <cellStyle name="Neutral 3 7" xfId="1840"/>
    <cellStyle name="Neutral 3 8" xfId="1841"/>
    <cellStyle name="Neutral 3 9" xfId="1842"/>
    <cellStyle name="Neutrale" xfId="1843"/>
    <cellStyle name="Neutrale 2" xfId="1844"/>
    <cellStyle name="Neutrale 3" xfId="1845"/>
    <cellStyle name="Normal 10" xfId="1846"/>
    <cellStyle name="Normal 10 2" xfId="1847"/>
    <cellStyle name="Normal 10 3" xfId="1848"/>
    <cellStyle name="Normal 11" xfId="1849"/>
    <cellStyle name="Normal 11 2" xfId="1850"/>
    <cellStyle name="Normal 11 2 2" xfId="1851"/>
    <cellStyle name="Normal 12" xfId="1852"/>
    <cellStyle name="Normal 13" xfId="1853"/>
    <cellStyle name="Normal 13 2" xfId="1854"/>
    <cellStyle name="Normal 14" xfId="1855"/>
    <cellStyle name="Normal 15" xfId="1856"/>
    <cellStyle name="Normal 15 2" xfId="1857"/>
    <cellStyle name="Normal 15 3" xfId="1858"/>
    <cellStyle name="Normal 16" xfId="1859"/>
    <cellStyle name="Normal 17" xfId="1860"/>
    <cellStyle name="Normal 2" xfId="1861"/>
    <cellStyle name="Normal 2 10" xfId="1862"/>
    <cellStyle name="Normal 2 11" xfId="1863"/>
    <cellStyle name="Normal 2 11 2" xfId="1864"/>
    <cellStyle name="Normal 2 11 3" xfId="1865"/>
    <cellStyle name="Normal 2 12" xfId="1866"/>
    <cellStyle name="Normal 2 13" xfId="1867"/>
    <cellStyle name="Normal 2 14" xfId="1868"/>
    <cellStyle name="Normal 2 15" xfId="1869"/>
    <cellStyle name="Normal 2 18" xfId="1870"/>
    <cellStyle name="Normal 2 2" xfId="1871"/>
    <cellStyle name="Normal 2 2 10" xfId="1872"/>
    <cellStyle name="Normal 2 2 11" xfId="1873"/>
    <cellStyle name="Normal 2 2 12" xfId="1874"/>
    <cellStyle name="Normal 2 2 12 2" xfId="1875"/>
    <cellStyle name="Normal 2 2 12 3" xfId="1876"/>
    <cellStyle name="Normal 2 2 13" xfId="1877"/>
    <cellStyle name="Normal 2 2 14" xfId="1878"/>
    <cellStyle name="Normal 2 2 2" xfId="1879"/>
    <cellStyle name="Normal 2 2 2 2" xfId="1880"/>
    <cellStyle name="Normal 2 2 2 2 2" xfId="1881"/>
    <cellStyle name="Normal 2 2 2 2 2 2" xfId="1882"/>
    <cellStyle name="Normal 2 2 2 3" xfId="1883"/>
    <cellStyle name="Normal 2 2 2 4" xfId="1884"/>
    <cellStyle name="Normal 2 2 2 5" xfId="1885"/>
    <cellStyle name="Normal 2 2 3" xfId="1886"/>
    <cellStyle name="Normal 2 2 4" xfId="1887"/>
    <cellStyle name="Normal 2 2 5" xfId="1888"/>
    <cellStyle name="Normal 2 2 5 2" xfId="1889"/>
    <cellStyle name="Normal 2 2 5 3" xfId="1890"/>
    <cellStyle name="Normal 2 2 6" xfId="1891"/>
    <cellStyle name="Normal 2 2 7" xfId="1892"/>
    <cellStyle name="Normal 2 2 8" xfId="1893"/>
    <cellStyle name="Normal 2 2 8 2" xfId="1894"/>
    <cellStyle name="Normal 2 2 8 2 2" xfId="1895"/>
    <cellStyle name="Normal 2 2 8 3" xfId="1896"/>
    <cellStyle name="Normal 2 2 9" xfId="1897"/>
    <cellStyle name="Normal 2 3" xfId="1898"/>
    <cellStyle name="Normal 2 3 10" xfId="1899"/>
    <cellStyle name="Normal 2 3 2" xfId="1900"/>
    <cellStyle name="Normal 2 3 3" xfId="1901"/>
    <cellStyle name="Normal 2 3 4" xfId="1902"/>
    <cellStyle name="Normal 2 3 5" xfId="1903"/>
    <cellStyle name="Normal 2 3 6" xfId="1904"/>
    <cellStyle name="Normal 2 3 7" xfId="1905"/>
    <cellStyle name="Normal 2 3 8" xfId="1906"/>
    <cellStyle name="Normal 2 3 9" xfId="1907"/>
    <cellStyle name="Normal 2 4" xfId="1908"/>
    <cellStyle name="Normal 2 4 2" xfId="1909"/>
    <cellStyle name="Normal 2 4 2 2" xfId="1910"/>
    <cellStyle name="Normal 2 4 2 3" xfId="1911"/>
    <cellStyle name="Normal 2 4 3" xfId="1912"/>
    <cellStyle name="Normal 2 4 3 2" xfId="1913"/>
    <cellStyle name="Normal 2 4 4" xfId="1914"/>
    <cellStyle name="Normal 2 4 5" xfId="1915"/>
    <cellStyle name="Normal 2 5" xfId="1916"/>
    <cellStyle name="Normal 2 6" xfId="1917"/>
    <cellStyle name="Normal 2 6 2" xfId="1918"/>
    <cellStyle name="Normal 2 6 3" xfId="1919"/>
    <cellStyle name="Normal 2 7" xfId="1920"/>
    <cellStyle name="Normal 2 8" xfId="1921"/>
    <cellStyle name="Normal 2 8 2" xfId="1922"/>
    <cellStyle name="Normal 2 8 2 2" xfId="1923"/>
    <cellStyle name="Normal 2 8 3" xfId="1924"/>
    <cellStyle name="Normal 2 9" xfId="1925"/>
    <cellStyle name="Normal 3" xfId="1926"/>
    <cellStyle name="Normal 3 2" xfId="1927"/>
    <cellStyle name="Normal 3 2 2" xfId="1928"/>
    <cellStyle name="Normal 3 2 2 2" xfId="1929"/>
    <cellStyle name="Normal 3 3" xfId="1930"/>
    <cellStyle name="Normal 3 4" xfId="1931"/>
    <cellStyle name="Normal 3 5" xfId="1932"/>
    <cellStyle name="Normal 3 6" xfId="1933"/>
    <cellStyle name="Normal 3 7" xfId="1934"/>
    <cellStyle name="Normal 4" xfId="1935"/>
    <cellStyle name="Normal 4 2" xfId="1936"/>
    <cellStyle name="Normal 4 2 2" xfId="1937"/>
    <cellStyle name="Normal 4 2 3" xfId="1938"/>
    <cellStyle name="Normal 4 2 4" xfId="1939"/>
    <cellStyle name="Normal 4 3" xfId="1940"/>
    <cellStyle name="Normal 4 3 2" xfId="1941"/>
    <cellStyle name="Normal 4 3 3" xfId="1942"/>
    <cellStyle name="Normal 4 4" xfId="1943"/>
    <cellStyle name="Normal 4 4 2" xfId="1944"/>
    <cellStyle name="Normal 4 5" xfId="1945"/>
    <cellStyle name="Normal 5" xfId="1946"/>
    <cellStyle name="Normal 5 2" xfId="1947"/>
    <cellStyle name="Normal 5 2 2" xfId="1948"/>
    <cellStyle name="Normal 5 2 3" xfId="1949"/>
    <cellStyle name="Normal 5 2 4" xfId="1950"/>
    <cellStyle name="Normal 5 3" xfId="1951"/>
    <cellStyle name="Normal 5 4" xfId="1952"/>
    <cellStyle name="Normal 6" xfId="1953"/>
    <cellStyle name="Normal 6 2" xfId="1954"/>
    <cellStyle name="Normal 6 2 2" xfId="1955"/>
    <cellStyle name="Normal 6 2 3" xfId="1956"/>
    <cellStyle name="Normal 6 3" xfId="1957"/>
    <cellStyle name="Normal 6 3 2" xfId="1958"/>
    <cellStyle name="Normal 6 3 3" xfId="1959"/>
    <cellStyle name="Normal 6 4" xfId="1960"/>
    <cellStyle name="Normal 6 5" xfId="1961"/>
    <cellStyle name="Normal 7" xfId="1962"/>
    <cellStyle name="Normal 7 2" xfId="1963"/>
    <cellStyle name="Normal 7 2 2" xfId="1964"/>
    <cellStyle name="Normal 7 2 3" xfId="1965"/>
    <cellStyle name="Normal 7 2 4" xfId="1966"/>
    <cellStyle name="Normal 7 3" xfId="1967"/>
    <cellStyle name="Normal 7 3 2" xfId="1968"/>
    <cellStyle name="Normal 7 4" xfId="1969"/>
    <cellStyle name="Normal 8" xfId="1970"/>
    <cellStyle name="Normal 8 2" xfId="1971"/>
    <cellStyle name="Normal 8 2 2" xfId="1972"/>
    <cellStyle name="Normal 8 3" xfId="1973"/>
    <cellStyle name="Normal 8 3 2" xfId="1974"/>
    <cellStyle name="Normal 9" xfId="1975"/>
    <cellStyle name="Normal 9 2" xfId="1976"/>
    <cellStyle name="Normal 9 2 2" xfId="1977"/>
    <cellStyle name="Normal 9 3" xfId="1978"/>
    <cellStyle name="Normale 2" xfId="1979"/>
    <cellStyle name="Normale 2 2" xfId="1980"/>
    <cellStyle name="Normale 2 3" xfId="1981"/>
    <cellStyle name="Normale 3" xfId="1982"/>
    <cellStyle name="Normale 3 2" xfId="1983"/>
    <cellStyle name="Normale 3 3" xfId="1984"/>
    <cellStyle name="Normale 4" xfId="1985"/>
    <cellStyle name="Normale 4 2" xfId="1986"/>
    <cellStyle name="Normale 6" xfId="1987"/>
    <cellStyle name="Normale 6 2" xfId="1988"/>
    <cellStyle name="Normale 6 2 2" xfId="1989"/>
    <cellStyle name="Normale 6 3" xfId="1990"/>
    <cellStyle name="Normale_classe A" xfId="1991"/>
    <cellStyle name="Normalno 2" xfId="1992"/>
    <cellStyle name="Nota" xfId="1993"/>
    <cellStyle name="Nota 10" xfId="1994"/>
    <cellStyle name="Nota 11" xfId="1995"/>
    <cellStyle name="Nota 12" xfId="1996"/>
    <cellStyle name="Nota 13" xfId="1997"/>
    <cellStyle name="Nota 14" xfId="1998"/>
    <cellStyle name="Nota 15" xfId="1999"/>
    <cellStyle name="Nota 16" xfId="2000"/>
    <cellStyle name="Nota 17" xfId="2001"/>
    <cellStyle name="Nota 2" xfId="2002"/>
    <cellStyle name="Nota 3" xfId="2003"/>
    <cellStyle name="Nota 4" xfId="2004"/>
    <cellStyle name="Nota 5" xfId="2005"/>
    <cellStyle name="Nota 6" xfId="2006"/>
    <cellStyle name="Nota 7" xfId="2007"/>
    <cellStyle name="Nota 8" xfId="2008"/>
    <cellStyle name="Nota 9" xfId="2009"/>
    <cellStyle name="Note" xfId="2010"/>
    <cellStyle name="Note 2" xfId="2011"/>
    <cellStyle name="Note 2 10" xfId="2012"/>
    <cellStyle name="Note 2 11" xfId="2013"/>
    <cellStyle name="Note 2 12" xfId="2014"/>
    <cellStyle name="Note 2 13" xfId="2015"/>
    <cellStyle name="Note 2 14" xfId="2016"/>
    <cellStyle name="Note 2 15" xfId="2017"/>
    <cellStyle name="Note 2 16" xfId="2018"/>
    <cellStyle name="Note 2 17" xfId="2019"/>
    <cellStyle name="Note 2 2" xfId="2020"/>
    <cellStyle name="Note 2 3" xfId="2021"/>
    <cellStyle name="Note 2 4" xfId="2022"/>
    <cellStyle name="Note 2 5" xfId="2023"/>
    <cellStyle name="Note 2 6" xfId="2024"/>
    <cellStyle name="Note 2 7" xfId="2025"/>
    <cellStyle name="Note 2 8" xfId="2026"/>
    <cellStyle name="Note 2 9" xfId="2027"/>
    <cellStyle name="Note 3 10" xfId="2028"/>
    <cellStyle name="Note 3 11" xfId="2029"/>
    <cellStyle name="Note 3 12" xfId="2030"/>
    <cellStyle name="Note 3 13" xfId="2031"/>
    <cellStyle name="Note 3 14" xfId="2032"/>
    <cellStyle name="Note 3 15" xfId="2033"/>
    <cellStyle name="Note 3 16" xfId="2034"/>
    <cellStyle name="Note 3 17" xfId="2035"/>
    <cellStyle name="Note 3 2" xfId="2036"/>
    <cellStyle name="Note 3 3" xfId="2037"/>
    <cellStyle name="Note 3 4" xfId="2038"/>
    <cellStyle name="Note 3 5" xfId="2039"/>
    <cellStyle name="Note 3 6" xfId="2040"/>
    <cellStyle name="Note 3 7" xfId="2041"/>
    <cellStyle name="Note 3 8" xfId="2042"/>
    <cellStyle name="Note 3 9" xfId="2043"/>
    <cellStyle name="Output" xfId="2044"/>
    <cellStyle name="Output 2" xfId="2045"/>
    <cellStyle name="Output 2 10" xfId="2046"/>
    <cellStyle name="Output 2 11" xfId="2047"/>
    <cellStyle name="Output 2 12" xfId="2048"/>
    <cellStyle name="Output 2 13" xfId="2049"/>
    <cellStyle name="Output 2 14" xfId="2050"/>
    <cellStyle name="Output 2 15" xfId="2051"/>
    <cellStyle name="Output 2 16" xfId="2052"/>
    <cellStyle name="Output 2 17" xfId="2053"/>
    <cellStyle name="Output 2 18" xfId="2054"/>
    <cellStyle name="Output 2 19" xfId="2055"/>
    <cellStyle name="Output 2 2" xfId="2056"/>
    <cellStyle name="Output 2 3" xfId="2057"/>
    <cellStyle name="Output 2 4" xfId="2058"/>
    <cellStyle name="Output 2 5" xfId="2059"/>
    <cellStyle name="Output 2 6" xfId="2060"/>
    <cellStyle name="Output 2 7" xfId="2061"/>
    <cellStyle name="Output 2 8" xfId="2062"/>
    <cellStyle name="Output 2 9" xfId="2063"/>
    <cellStyle name="Output 3" xfId="2064"/>
    <cellStyle name="Output 3 10" xfId="2065"/>
    <cellStyle name="Output 3 11" xfId="2066"/>
    <cellStyle name="Output 3 12" xfId="2067"/>
    <cellStyle name="Output 3 13" xfId="2068"/>
    <cellStyle name="Output 3 14" xfId="2069"/>
    <cellStyle name="Output 3 15" xfId="2070"/>
    <cellStyle name="Output 3 16" xfId="2071"/>
    <cellStyle name="Output 3 17" xfId="2072"/>
    <cellStyle name="Output 3 2" xfId="2073"/>
    <cellStyle name="Output 3 3" xfId="2074"/>
    <cellStyle name="Output 3 4" xfId="2075"/>
    <cellStyle name="Output 3 5" xfId="2076"/>
    <cellStyle name="Output 3 6" xfId="2077"/>
    <cellStyle name="Output 3 7" xfId="2078"/>
    <cellStyle name="Output 3 8" xfId="2079"/>
    <cellStyle name="Output 3 9" xfId="2080"/>
    <cellStyle name="Percent" xfId="2081"/>
    <cellStyle name="Percent 2" xfId="2082"/>
    <cellStyle name="Percent 2 10" xfId="2083"/>
    <cellStyle name="Percent 2 11" xfId="2084"/>
    <cellStyle name="Percent 2 12" xfId="2085"/>
    <cellStyle name="Percent 2 12 2" xfId="2086"/>
    <cellStyle name="Percent 2 12 3" xfId="2087"/>
    <cellStyle name="Percent 2 13" xfId="2088"/>
    <cellStyle name="Percent 2 13 2" xfId="2089"/>
    <cellStyle name="Percent 2 2" xfId="2090"/>
    <cellStyle name="Percent 2 2 2" xfId="2091"/>
    <cellStyle name="Percent 2 2 2 2" xfId="2092"/>
    <cellStyle name="Percent 2 3" xfId="2093"/>
    <cellStyle name="Percent 2 3 2" xfId="2094"/>
    <cellStyle name="Percent 2 4" xfId="2095"/>
    <cellStyle name="Percent 2 5" xfId="2096"/>
    <cellStyle name="Percent 2 6" xfId="2097"/>
    <cellStyle name="Percent 2 7" xfId="2098"/>
    <cellStyle name="Percent 2 8" xfId="2099"/>
    <cellStyle name="Percent 2 9" xfId="2100"/>
    <cellStyle name="Percent 3" xfId="2101"/>
    <cellStyle name="Percent 3 2" xfId="2102"/>
    <cellStyle name="Percent 4" xfId="2103"/>
    <cellStyle name="Percent 4 2" xfId="2104"/>
    <cellStyle name="Percent 4 2 2" xfId="2105"/>
    <cellStyle name="Percent 4 3" xfId="2106"/>
    <cellStyle name="Percent 4 4" xfId="2107"/>
    <cellStyle name="Percent 5" xfId="2108"/>
    <cellStyle name="Percent 5 2" xfId="2109"/>
    <cellStyle name="Percent 6" xfId="2110"/>
    <cellStyle name="Percent 7" xfId="2111"/>
    <cellStyle name="Percent 8" xfId="2112"/>
    <cellStyle name="Testo avviso" xfId="2113"/>
    <cellStyle name="Testo avviso 2" xfId="2114"/>
    <cellStyle name="Testo avviso 3" xfId="2115"/>
    <cellStyle name="Testo descrittivo" xfId="2116"/>
    <cellStyle name="Testo descrittivo 2" xfId="2117"/>
    <cellStyle name="Testo descrittivo 3" xfId="2118"/>
    <cellStyle name="Title" xfId="2119"/>
    <cellStyle name="Title 2" xfId="2120"/>
    <cellStyle name="Title 2 10" xfId="2121"/>
    <cellStyle name="Title 2 11" xfId="2122"/>
    <cellStyle name="Title 2 12" xfId="2123"/>
    <cellStyle name="Title 2 13" xfId="2124"/>
    <cellStyle name="Title 2 14" xfId="2125"/>
    <cellStyle name="Title 2 15" xfId="2126"/>
    <cellStyle name="Title 2 16" xfId="2127"/>
    <cellStyle name="Title 2 17" xfId="2128"/>
    <cellStyle name="Title 2 2" xfId="2129"/>
    <cellStyle name="Title 2 3" xfId="2130"/>
    <cellStyle name="Title 2 4" xfId="2131"/>
    <cellStyle name="Title 2 5" xfId="2132"/>
    <cellStyle name="Title 2 6" xfId="2133"/>
    <cellStyle name="Title 2 7" xfId="2134"/>
    <cellStyle name="Title 2 8" xfId="2135"/>
    <cellStyle name="Title 2 9" xfId="2136"/>
    <cellStyle name="Title 3 10" xfId="2137"/>
    <cellStyle name="Title 3 11" xfId="2138"/>
    <cellStyle name="Title 3 12" xfId="2139"/>
    <cellStyle name="Title 3 13" xfId="2140"/>
    <cellStyle name="Title 3 14" xfId="2141"/>
    <cellStyle name="Title 3 15" xfId="2142"/>
    <cellStyle name="Title 3 16" xfId="2143"/>
    <cellStyle name="Title 3 17" xfId="2144"/>
    <cellStyle name="Title 3 2" xfId="2145"/>
    <cellStyle name="Title 3 3" xfId="2146"/>
    <cellStyle name="Title 3 4" xfId="2147"/>
    <cellStyle name="Title 3 5" xfId="2148"/>
    <cellStyle name="Title 3 6" xfId="2149"/>
    <cellStyle name="Title 3 7" xfId="2150"/>
    <cellStyle name="Title 3 8" xfId="2151"/>
    <cellStyle name="Title 3 9" xfId="2152"/>
    <cellStyle name="Titolo" xfId="2153"/>
    <cellStyle name="Titolo 1" xfId="2154"/>
    <cellStyle name="Titolo 1 2" xfId="2155"/>
    <cellStyle name="Titolo 1 3" xfId="2156"/>
    <cellStyle name="Titolo 2" xfId="2157"/>
    <cellStyle name="Titolo 2 2" xfId="2158"/>
    <cellStyle name="Titolo 2 3" xfId="2159"/>
    <cellStyle name="Titolo 3" xfId="2160"/>
    <cellStyle name="Titolo 3 2" xfId="2161"/>
    <cellStyle name="Titolo 3 3" xfId="2162"/>
    <cellStyle name="Titolo 4" xfId="2163"/>
    <cellStyle name="Titolo 4 2" xfId="2164"/>
    <cellStyle name="Titolo 4 3" xfId="2165"/>
    <cellStyle name="Titolo 5" xfId="2166"/>
    <cellStyle name="Titolo 6" xfId="2167"/>
    <cellStyle name="Total" xfId="2168"/>
    <cellStyle name="Total 2" xfId="2169"/>
    <cellStyle name="Total 2 10" xfId="2170"/>
    <cellStyle name="Total 2 11" xfId="2171"/>
    <cellStyle name="Total 2 12" xfId="2172"/>
    <cellStyle name="Total 2 13" xfId="2173"/>
    <cellStyle name="Total 2 14" xfId="2174"/>
    <cellStyle name="Total 2 15" xfId="2175"/>
    <cellStyle name="Total 2 16" xfId="2176"/>
    <cellStyle name="Total 2 17" xfId="2177"/>
    <cellStyle name="Total 2 2" xfId="2178"/>
    <cellStyle name="Total 2 3" xfId="2179"/>
    <cellStyle name="Total 2 4" xfId="2180"/>
    <cellStyle name="Total 2 5" xfId="2181"/>
    <cellStyle name="Total 2 6" xfId="2182"/>
    <cellStyle name="Total 2 7" xfId="2183"/>
    <cellStyle name="Total 2 8" xfId="2184"/>
    <cellStyle name="Total 2 9" xfId="2185"/>
    <cellStyle name="Total 3 10" xfId="2186"/>
    <cellStyle name="Total 3 11" xfId="2187"/>
    <cellStyle name="Total 3 12" xfId="2188"/>
    <cellStyle name="Total 3 13" xfId="2189"/>
    <cellStyle name="Total 3 14" xfId="2190"/>
    <cellStyle name="Total 3 15" xfId="2191"/>
    <cellStyle name="Total 3 16" xfId="2192"/>
    <cellStyle name="Total 3 17" xfId="2193"/>
    <cellStyle name="Total 3 2" xfId="2194"/>
    <cellStyle name="Total 3 3" xfId="2195"/>
    <cellStyle name="Total 3 4" xfId="2196"/>
    <cellStyle name="Total 3 5" xfId="2197"/>
    <cellStyle name="Total 3 6" xfId="2198"/>
    <cellStyle name="Total 3 7" xfId="2199"/>
    <cellStyle name="Total 3 8" xfId="2200"/>
    <cellStyle name="Total 3 9" xfId="2201"/>
    <cellStyle name="Totale" xfId="2202"/>
    <cellStyle name="Totale 2" xfId="2203"/>
    <cellStyle name="Totale 3" xfId="2204"/>
    <cellStyle name="Valore non valido" xfId="2205"/>
    <cellStyle name="Valore non valido 2" xfId="2206"/>
    <cellStyle name="Valore non valido 3" xfId="2207"/>
    <cellStyle name="Valore valido" xfId="2208"/>
    <cellStyle name="Valore valido 2" xfId="2209"/>
    <cellStyle name="Valore valido 3" xfId="2210"/>
    <cellStyle name="Warning Text" xfId="2211"/>
    <cellStyle name="Warning Text 2" xfId="2212"/>
    <cellStyle name="Warning Text 2 10" xfId="2213"/>
    <cellStyle name="Warning Text 2 11" xfId="2214"/>
    <cellStyle name="Warning Text 2 12" xfId="2215"/>
    <cellStyle name="Warning Text 2 13" xfId="2216"/>
    <cellStyle name="Warning Text 2 14" xfId="2217"/>
    <cellStyle name="Warning Text 2 15" xfId="2218"/>
    <cellStyle name="Warning Text 2 16" xfId="2219"/>
    <cellStyle name="Warning Text 2 17" xfId="2220"/>
    <cellStyle name="Warning Text 2 2" xfId="2221"/>
    <cellStyle name="Warning Text 2 3" xfId="2222"/>
    <cellStyle name="Warning Text 2 4" xfId="2223"/>
    <cellStyle name="Warning Text 2 5" xfId="2224"/>
    <cellStyle name="Warning Text 2 6" xfId="2225"/>
    <cellStyle name="Warning Text 2 7" xfId="2226"/>
    <cellStyle name="Warning Text 2 8" xfId="2227"/>
    <cellStyle name="Warning Text 2 9" xfId="2228"/>
    <cellStyle name="Warning Text 3 10" xfId="2229"/>
    <cellStyle name="Warning Text 3 11" xfId="2230"/>
    <cellStyle name="Warning Text 3 12" xfId="2231"/>
    <cellStyle name="Warning Text 3 13" xfId="2232"/>
    <cellStyle name="Warning Text 3 14" xfId="2233"/>
    <cellStyle name="Warning Text 3 15" xfId="2234"/>
    <cellStyle name="Warning Text 3 16" xfId="2235"/>
    <cellStyle name="Warning Text 3 17" xfId="2236"/>
    <cellStyle name="Warning Text 3 2" xfId="2237"/>
    <cellStyle name="Warning Text 3 3" xfId="2238"/>
    <cellStyle name="Warning Text 3 4" xfId="2239"/>
    <cellStyle name="Warning Text 3 5" xfId="2240"/>
    <cellStyle name="Warning Text 3 6" xfId="2241"/>
    <cellStyle name="Warning Text 3 7" xfId="2242"/>
    <cellStyle name="Warning Text 3 8" xfId="2243"/>
    <cellStyle name="Warning Text 3 9" xfId="22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24997000396251678"/>
    <pageSetUpPr fitToPage="1"/>
  </sheetPr>
  <dimension ref="A1:N146"/>
  <sheetViews>
    <sheetView tabSelected="1" view="pageBreakPreview" zoomScaleSheetLayoutView="100" workbookViewId="0" topLeftCell="A1">
      <pane ySplit="1" topLeftCell="A139" activePane="bottomLeft" state="frozen"/>
      <selection pane="topLeft" activeCell="A1" sqref="A1"/>
      <selection pane="bottomLeft" activeCell="K148" sqref="K148"/>
    </sheetView>
  </sheetViews>
  <sheetFormatPr defaultColWidth="9.140625" defaultRowHeight="62.25" customHeight="1"/>
  <cols>
    <col min="1" max="1" width="8.7109375" style="24" bestFit="1" customWidth="1"/>
    <col min="2" max="2" width="8.8515625" style="25" bestFit="1" customWidth="1"/>
    <col min="3" max="3" width="12.421875" style="25" customWidth="1"/>
    <col min="4" max="4" width="12.7109375" style="25" customWidth="1"/>
    <col min="5" max="5" width="10.57421875" style="26" customWidth="1"/>
    <col min="6" max="6" width="12.7109375" style="26" customWidth="1"/>
    <col min="7" max="7" width="13.140625" style="26" customWidth="1"/>
    <col min="8" max="8" width="11.7109375" style="26" customWidth="1"/>
    <col min="9" max="9" width="11.28125" style="70" customWidth="1"/>
    <col min="10" max="10" width="7.57421875" style="26" customWidth="1"/>
    <col min="11" max="11" width="8.7109375" style="27" customWidth="1"/>
    <col min="12" max="12" width="10.8515625" style="26" customWidth="1"/>
    <col min="13" max="13" width="53.7109375" style="39" customWidth="1"/>
    <col min="14" max="14" width="47.8515625" style="39" customWidth="1"/>
    <col min="15" max="16384" width="9.140625" style="28" customWidth="1"/>
  </cols>
  <sheetData>
    <row r="1" spans="1:14" s="23" customFormat="1" ht="48">
      <c r="A1" s="6" t="s">
        <v>0</v>
      </c>
      <c r="B1" s="6" t="s">
        <v>1</v>
      </c>
      <c r="C1" s="6" t="s">
        <v>2</v>
      </c>
      <c r="D1" s="6" t="s">
        <v>3</v>
      </c>
      <c r="E1" s="6" t="s">
        <v>4</v>
      </c>
      <c r="F1" s="6" t="s">
        <v>5</v>
      </c>
      <c r="G1" s="6" t="s">
        <v>6</v>
      </c>
      <c r="H1" s="6" t="s">
        <v>7</v>
      </c>
      <c r="I1" s="71" t="s">
        <v>649</v>
      </c>
      <c r="J1" s="7" t="s">
        <v>8</v>
      </c>
      <c r="K1" s="7" t="s">
        <v>9</v>
      </c>
      <c r="L1" s="38" t="s">
        <v>10</v>
      </c>
      <c r="M1" s="30" t="s">
        <v>485</v>
      </c>
      <c r="N1" s="30" t="s">
        <v>486</v>
      </c>
    </row>
    <row r="2" spans="1:14" s="23" customFormat="1" ht="90">
      <c r="A2" s="4" t="s">
        <v>382</v>
      </c>
      <c r="B2" s="5" t="s">
        <v>314</v>
      </c>
      <c r="C2" s="5" t="s">
        <v>315</v>
      </c>
      <c r="D2" s="5" t="s">
        <v>316</v>
      </c>
      <c r="E2" s="1" t="s">
        <v>118</v>
      </c>
      <c r="F2" s="1" t="s">
        <v>432</v>
      </c>
      <c r="G2" s="1" t="s">
        <v>39</v>
      </c>
      <c r="H2" s="1" t="s">
        <v>40</v>
      </c>
      <c r="I2" s="22">
        <v>61269.4</v>
      </c>
      <c r="J2" s="1" t="s">
        <v>317</v>
      </c>
      <c r="K2" s="2">
        <f>I2/1/250*30</f>
        <v>7352.328</v>
      </c>
      <c r="L2" s="40" t="s">
        <v>17</v>
      </c>
      <c r="M2" s="5" t="s">
        <v>487</v>
      </c>
      <c r="N2" s="5" t="s">
        <v>488</v>
      </c>
    </row>
    <row r="3" spans="1:14" s="23" customFormat="1" ht="146.25">
      <c r="A3" s="5">
        <v>1069111</v>
      </c>
      <c r="B3" s="5" t="s">
        <v>318</v>
      </c>
      <c r="C3" s="5" t="s">
        <v>319</v>
      </c>
      <c r="D3" s="5" t="s">
        <v>320</v>
      </c>
      <c r="E3" s="1" t="s">
        <v>53</v>
      </c>
      <c r="F3" s="1" t="s">
        <v>103</v>
      </c>
      <c r="G3" s="1" t="s">
        <v>681</v>
      </c>
      <c r="H3" s="1" t="s">
        <v>682</v>
      </c>
      <c r="I3" s="22">
        <v>95690.7</v>
      </c>
      <c r="J3" s="1" t="s">
        <v>321</v>
      </c>
      <c r="K3" s="2">
        <f>I3/28/25*50</f>
        <v>6835.049999999999</v>
      </c>
      <c r="L3" s="40" t="s">
        <v>17</v>
      </c>
      <c r="M3" s="5" t="s">
        <v>683</v>
      </c>
      <c r="N3" s="5" t="s">
        <v>571</v>
      </c>
    </row>
    <row r="4" spans="1:14" s="23" customFormat="1" ht="146.25">
      <c r="A4" s="5" t="s">
        <v>322</v>
      </c>
      <c r="B4" s="5" t="s">
        <v>318</v>
      </c>
      <c r="C4" s="5" t="s">
        <v>319</v>
      </c>
      <c r="D4" s="5" t="s">
        <v>320</v>
      </c>
      <c r="E4" s="1" t="s">
        <v>53</v>
      </c>
      <c r="F4" s="1" t="s">
        <v>104</v>
      </c>
      <c r="G4" s="1" t="s">
        <v>197</v>
      </c>
      <c r="H4" s="1" t="s">
        <v>198</v>
      </c>
      <c r="I4" s="22">
        <v>201282.2</v>
      </c>
      <c r="J4" s="1" t="s">
        <v>321</v>
      </c>
      <c r="K4" s="2">
        <f>I4/28/50*50</f>
        <v>7188.6500000000015</v>
      </c>
      <c r="L4" s="40" t="s">
        <v>17</v>
      </c>
      <c r="M4" s="5" t="s">
        <v>610</v>
      </c>
      <c r="N4" s="5" t="s">
        <v>571</v>
      </c>
    </row>
    <row r="5" spans="1:14" ht="67.5">
      <c r="A5" s="4" t="s">
        <v>211</v>
      </c>
      <c r="B5" s="5" t="s">
        <v>11</v>
      </c>
      <c r="C5" s="5" t="s">
        <v>12</v>
      </c>
      <c r="D5" s="5" t="s">
        <v>13</v>
      </c>
      <c r="E5" s="1" t="s">
        <v>572</v>
      </c>
      <c r="F5" s="1" t="s">
        <v>209</v>
      </c>
      <c r="G5" s="1" t="s">
        <v>573</v>
      </c>
      <c r="H5" s="1" t="s">
        <v>574</v>
      </c>
      <c r="I5" s="22">
        <v>7180</v>
      </c>
      <c r="J5" s="1" t="s">
        <v>16</v>
      </c>
      <c r="K5" s="2">
        <f>I5/6/2000*1000</f>
        <v>598.3333333333334</v>
      </c>
      <c r="L5" s="40" t="s">
        <v>17</v>
      </c>
      <c r="M5" s="5" t="s">
        <v>489</v>
      </c>
      <c r="N5" s="5"/>
    </row>
    <row r="6" spans="1:14" s="43" customFormat="1" ht="67.5">
      <c r="A6" s="8" t="s">
        <v>212</v>
      </c>
      <c r="B6" s="9" t="s">
        <v>11</v>
      </c>
      <c r="C6" s="10" t="s">
        <v>201</v>
      </c>
      <c r="D6" s="10" t="s">
        <v>202</v>
      </c>
      <c r="E6" s="11" t="s">
        <v>18</v>
      </c>
      <c r="F6" s="11" t="s">
        <v>203</v>
      </c>
      <c r="G6" s="11" t="s">
        <v>204</v>
      </c>
      <c r="H6" s="11" t="s">
        <v>19</v>
      </c>
      <c r="I6" s="22">
        <v>5058.2</v>
      </c>
      <c r="J6" s="1" t="s">
        <v>16</v>
      </c>
      <c r="K6" s="12">
        <f>I6/6/2000*1000</f>
        <v>421.51666666666665</v>
      </c>
      <c r="L6" s="41" t="s">
        <v>17</v>
      </c>
      <c r="M6" s="31" t="s">
        <v>489</v>
      </c>
      <c r="N6" s="32"/>
    </row>
    <row r="7" spans="1:14" s="43" customFormat="1" ht="67.5">
      <c r="A7" s="68" t="s">
        <v>613</v>
      </c>
      <c r="B7" s="63" t="s">
        <v>11</v>
      </c>
      <c r="C7" s="63" t="s">
        <v>201</v>
      </c>
      <c r="D7" s="63" t="s">
        <v>202</v>
      </c>
      <c r="E7" s="69" t="s">
        <v>18</v>
      </c>
      <c r="F7" s="69" t="s">
        <v>614</v>
      </c>
      <c r="G7" s="69" t="s">
        <v>204</v>
      </c>
      <c r="H7" s="69" t="s">
        <v>19</v>
      </c>
      <c r="I7" s="22">
        <v>10116.4</v>
      </c>
      <c r="J7" s="72" t="s">
        <v>16</v>
      </c>
      <c r="K7" s="73">
        <f>I7/6/4000*1000</f>
        <v>421.51666666666665</v>
      </c>
      <c r="L7" s="74" t="s">
        <v>17</v>
      </c>
      <c r="M7" s="75" t="s">
        <v>489</v>
      </c>
      <c r="N7" s="76"/>
    </row>
    <row r="8" spans="1:14" ht="67.5">
      <c r="A8" s="4" t="s">
        <v>213</v>
      </c>
      <c r="B8" s="5" t="s">
        <v>11</v>
      </c>
      <c r="C8" s="5" t="s">
        <v>20</v>
      </c>
      <c r="D8" s="5" t="s">
        <v>21</v>
      </c>
      <c r="E8" s="1" t="s">
        <v>14</v>
      </c>
      <c r="F8" s="1" t="s">
        <v>22</v>
      </c>
      <c r="G8" s="1" t="s">
        <v>23</v>
      </c>
      <c r="H8" s="1" t="s">
        <v>24</v>
      </c>
      <c r="I8" s="22">
        <v>6565</v>
      </c>
      <c r="J8" s="1" t="s">
        <v>16</v>
      </c>
      <c r="K8" s="2">
        <f>I8/6/2000*1000</f>
        <v>547.0833333333334</v>
      </c>
      <c r="L8" s="40" t="s">
        <v>17</v>
      </c>
      <c r="M8" s="5" t="s">
        <v>490</v>
      </c>
      <c r="N8" s="5"/>
    </row>
    <row r="9" spans="1:14" ht="67.5">
      <c r="A9" s="4" t="s">
        <v>214</v>
      </c>
      <c r="B9" s="5" t="s">
        <v>11</v>
      </c>
      <c r="C9" s="5" t="s">
        <v>25</v>
      </c>
      <c r="D9" s="5" t="s">
        <v>26</v>
      </c>
      <c r="E9" s="1" t="s">
        <v>27</v>
      </c>
      <c r="F9" s="1" t="s">
        <v>30</v>
      </c>
      <c r="G9" s="1" t="s">
        <v>28</v>
      </c>
      <c r="H9" s="1" t="s">
        <v>29</v>
      </c>
      <c r="I9" s="22">
        <v>3613.1</v>
      </c>
      <c r="J9" s="1" t="s">
        <v>16</v>
      </c>
      <c r="K9" s="2">
        <f>I9/6/1000*1000</f>
        <v>602.1833333333333</v>
      </c>
      <c r="L9" s="40" t="s">
        <v>17</v>
      </c>
      <c r="M9" s="5" t="s">
        <v>489</v>
      </c>
      <c r="N9" s="5"/>
    </row>
    <row r="10" spans="1:14" ht="67.5">
      <c r="A10" s="4" t="s">
        <v>215</v>
      </c>
      <c r="B10" s="5" t="s">
        <v>11</v>
      </c>
      <c r="C10" s="5" t="s">
        <v>25</v>
      </c>
      <c r="D10" s="5" t="s">
        <v>26</v>
      </c>
      <c r="E10" s="1" t="s">
        <v>27</v>
      </c>
      <c r="F10" s="1" t="s">
        <v>31</v>
      </c>
      <c r="G10" s="1" t="s">
        <v>28</v>
      </c>
      <c r="H10" s="1" t="s">
        <v>29</v>
      </c>
      <c r="I10" s="22">
        <v>7082.7</v>
      </c>
      <c r="J10" s="1" t="s">
        <v>16</v>
      </c>
      <c r="K10" s="2">
        <f>I10/6/2000*1000</f>
        <v>590.225</v>
      </c>
      <c r="L10" s="40" t="s">
        <v>17</v>
      </c>
      <c r="M10" s="5" t="s">
        <v>489</v>
      </c>
      <c r="N10" s="5"/>
    </row>
    <row r="11" spans="1:14" ht="67.5">
      <c r="A11" s="4" t="s">
        <v>216</v>
      </c>
      <c r="B11" s="5" t="s">
        <v>11</v>
      </c>
      <c r="C11" s="5" t="s">
        <v>25</v>
      </c>
      <c r="D11" s="5" t="s">
        <v>26</v>
      </c>
      <c r="E11" s="1" t="s">
        <v>27</v>
      </c>
      <c r="F11" s="1" t="s">
        <v>32</v>
      </c>
      <c r="G11" s="1" t="s">
        <v>28</v>
      </c>
      <c r="H11" s="1" t="s">
        <v>29</v>
      </c>
      <c r="I11" s="22">
        <v>14040</v>
      </c>
      <c r="J11" s="1" t="s">
        <v>16</v>
      </c>
      <c r="K11" s="2">
        <f>I11/6/4000*1000</f>
        <v>585</v>
      </c>
      <c r="L11" s="40" t="s">
        <v>17</v>
      </c>
      <c r="M11" s="5" t="s">
        <v>489</v>
      </c>
      <c r="N11" s="5"/>
    </row>
    <row r="12" spans="1:14" ht="67.5">
      <c r="A12" s="4" t="s">
        <v>217</v>
      </c>
      <c r="B12" s="5" t="s">
        <v>11</v>
      </c>
      <c r="C12" s="5" t="s">
        <v>25</v>
      </c>
      <c r="D12" s="5" t="s">
        <v>26</v>
      </c>
      <c r="E12" s="1" t="s">
        <v>27</v>
      </c>
      <c r="F12" s="1" t="s">
        <v>33</v>
      </c>
      <c r="G12" s="1" t="s">
        <v>28</v>
      </c>
      <c r="H12" s="1" t="s">
        <v>29</v>
      </c>
      <c r="I12" s="22">
        <v>5354</v>
      </c>
      <c r="J12" s="1" t="s">
        <v>16</v>
      </c>
      <c r="K12" s="2">
        <f>I12/1/10000*1000</f>
        <v>535.4</v>
      </c>
      <c r="L12" s="40" t="s">
        <v>17</v>
      </c>
      <c r="M12" s="5" t="s">
        <v>489</v>
      </c>
      <c r="N12" s="5"/>
    </row>
    <row r="13" spans="1:14" ht="67.5">
      <c r="A13" s="4" t="s">
        <v>218</v>
      </c>
      <c r="B13" s="5" t="s">
        <v>11</v>
      </c>
      <c r="C13" s="5" t="s">
        <v>25</v>
      </c>
      <c r="D13" s="5" t="s">
        <v>26</v>
      </c>
      <c r="E13" s="1" t="s">
        <v>27</v>
      </c>
      <c r="F13" s="1" t="s">
        <v>34</v>
      </c>
      <c r="G13" s="1" t="s">
        <v>28</v>
      </c>
      <c r="H13" s="1" t="s">
        <v>29</v>
      </c>
      <c r="I13" s="22">
        <v>12043.2</v>
      </c>
      <c r="J13" s="1" t="s">
        <v>16</v>
      </c>
      <c r="K13" s="2">
        <f>I13/1/20000*1000</f>
        <v>602.1600000000001</v>
      </c>
      <c r="L13" s="40" t="s">
        <v>17</v>
      </c>
      <c r="M13" s="5" t="s">
        <v>489</v>
      </c>
      <c r="N13" s="5"/>
    </row>
    <row r="14" spans="1:14" ht="67.5">
      <c r="A14" s="4" t="s">
        <v>219</v>
      </c>
      <c r="B14" s="5" t="s">
        <v>11</v>
      </c>
      <c r="C14" s="5" t="s">
        <v>25</v>
      </c>
      <c r="D14" s="5" t="s">
        <v>26</v>
      </c>
      <c r="E14" s="1" t="s">
        <v>27</v>
      </c>
      <c r="F14" s="1" t="s">
        <v>35</v>
      </c>
      <c r="G14" s="1" t="s">
        <v>28</v>
      </c>
      <c r="H14" s="1" t="s">
        <v>29</v>
      </c>
      <c r="I14" s="22">
        <v>18064.9</v>
      </c>
      <c r="J14" s="1" t="s">
        <v>16</v>
      </c>
      <c r="K14" s="2">
        <f>I14/1/30000*1000</f>
        <v>602.1633333333334</v>
      </c>
      <c r="L14" s="40" t="s">
        <v>17</v>
      </c>
      <c r="M14" s="5" t="s">
        <v>489</v>
      </c>
      <c r="N14" s="5"/>
    </row>
    <row r="15" spans="1:14" ht="157.5">
      <c r="A15" s="4" t="s">
        <v>220</v>
      </c>
      <c r="B15" s="5" t="s">
        <v>36</v>
      </c>
      <c r="C15" s="5" t="s">
        <v>37</v>
      </c>
      <c r="D15" s="5" t="s">
        <v>38</v>
      </c>
      <c r="E15" s="1" t="s">
        <v>18</v>
      </c>
      <c r="F15" s="1" t="s">
        <v>389</v>
      </c>
      <c r="G15" s="1" t="s">
        <v>39</v>
      </c>
      <c r="H15" s="1" t="s">
        <v>40</v>
      </c>
      <c r="I15" s="22">
        <v>1338.2</v>
      </c>
      <c r="J15" s="1" t="s">
        <v>41</v>
      </c>
      <c r="K15" s="2">
        <f>I15/10*4.5</f>
        <v>602.1899999999999</v>
      </c>
      <c r="L15" s="40" t="s">
        <v>17</v>
      </c>
      <c r="M15" s="5" t="s">
        <v>491</v>
      </c>
      <c r="N15" s="5"/>
    </row>
    <row r="16" spans="1:14" ht="157.5">
      <c r="A16" s="4" t="s">
        <v>221</v>
      </c>
      <c r="B16" s="5" t="s">
        <v>36</v>
      </c>
      <c r="C16" s="5" t="s">
        <v>37</v>
      </c>
      <c r="D16" s="5" t="s">
        <v>38</v>
      </c>
      <c r="E16" s="1" t="s">
        <v>18</v>
      </c>
      <c r="F16" s="1" t="s">
        <v>390</v>
      </c>
      <c r="G16" s="1" t="s">
        <v>39</v>
      </c>
      <c r="H16" s="1" t="s">
        <v>40</v>
      </c>
      <c r="I16" s="22">
        <v>2676.3</v>
      </c>
      <c r="J16" s="1" t="s">
        <v>41</v>
      </c>
      <c r="K16" s="2">
        <f>I16/20*4.5</f>
        <v>602.1675</v>
      </c>
      <c r="L16" s="40" t="s">
        <v>17</v>
      </c>
      <c r="M16" s="5" t="s">
        <v>491</v>
      </c>
      <c r="N16" s="5"/>
    </row>
    <row r="17" spans="1:14" ht="157.5">
      <c r="A17" s="4" t="s">
        <v>222</v>
      </c>
      <c r="B17" s="5" t="s">
        <v>36</v>
      </c>
      <c r="C17" s="5" t="s">
        <v>37</v>
      </c>
      <c r="D17" s="5" t="s">
        <v>38</v>
      </c>
      <c r="E17" s="1" t="s">
        <v>18</v>
      </c>
      <c r="F17" s="1" t="s">
        <v>391</v>
      </c>
      <c r="G17" s="1" t="s">
        <v>39</v>
      </c>
      <c r="H17" s="1" t="s">
        <v>40</v>
      </c>
      <c r="I17" s="22">
        <v>4014.6</v>
      </c>
      <c r="J17" s="1" t="s">
        <v>41</v>
      </c>
      <c r="K17" s="2">
        <f>I17/30*4.5</f>
        <v>602.1899999999999</v>
      </c>
      <c r="L17" s="40" t="s">
        <v>17</v>
      </c>
      <c r="M17" s="5" t="s">
        <v>491</v>
      </c>
      <c r="N17" s="5"/>
    </row>
    <row r="18" spans="1:14" ht="157.5">
      <c r="A18" s="4" t="s">
        <v>223</v>
      </c>
      <c r="B18" s="5" t="s">
        <v>36</v>
      </c>
      <c r="C18" s="5" t="s">
        <v>37</v>
      </c>
      <c r="D18" s="5" t="s">
        <v>38</v>
      </c>
      <c r="E18" s="1" t="s">
        <v>18</v>
      </c>
      <c r="F18" s="1" t="s">
        <v>392</v>
      </c>
      <c r="G18" s="1" t="s">
        <v>39</v>
      </c>
      <c r="H18" s="1" t="s">
        <v>40</v>
      </c>
      <c r="I18" s="22">
        <v>8028.9</v>
      </c>
      <c r="J18" s="1" t="s">
        <v>41</v>
      </c>
      <c r="K18" s="2">
        <f>I18/60*4.5</f>
        <v>602.1675</v>
      </c>
      <c r="L18" s="40" t="s">
        <v>17</v>
      </c>
      <c r="M18" s="5" t="s">
        <v>491</v>
      </c>
      <c r="N18" s="5"/>
    </row>
    <row r="19" spans="1:14" ht="90">
      <c r="A19" s="4" t="s">
        <v>224</v>
      </c>
      <c r="B19" s="5" t="s">
        <v>43</v>
      </c>
      <c r="C19" s="5" t="s">
        <v>44</v>
      </c>
      <c r="D19" s="5" t="s">
        <v>45</v>
      </c>
      <c r="E19" s="1" t="s">
        <v>27</v>
      </c>
      <c r="F19" s="1" t="s">
        <v>46</v>
      </c>
      <c r="G19" s="1" t="s">
        <v>23</v>
      </c>
      <c r="H19" s="1" t="s">
        <v>24</v>
      </c>
      <c r="I19" s="22">
        <v>8837.9</v>
      </c>
      <c r="J19" s="1" t="s">
        <v>47</v>
      </c>
      <c r="K19" s="2">
        <f>I19/50*4</f>
        <v>707.0319999999999</v>
      </c>
      <c r="L19" s="40" t="s">
        <v>17</v>
      </c>
      <c r="M19" s="5" t="s">
        <v>492</v>
      </c>
      <c r="N19" s="5"/>
    </row>
    <row r="20" spans="1:14" ht="90">
      <c r="A20" s="4" t="s">
        <v>225</v>
      </c>
      <c r="B20" s="5" t="s">
        <v>43</v>
      </c>
      <c r="C20" s="5" t="s">
        <v>44</v>
      </c>
      <c r="D20" s="5" t="s">
        <v>45</v>
      </c>
      <c r="E20" s="1" t="s">
        <v>27</v>
      </c>
      <c r="F20" s="1" t="s">
        <v>48</v>
      </c>
      <c r="G20" s="1" t="s">
        <v>23</v>
      </c>
      <c r="H20" s="1" t="s">
        <v>24</v>
      </c>
      <c r="I20" s="22">
        <v>13227.4</v>
      </c>
      <c r="J20" s="1" t="s">
        <v>47</v>
      </c>
      <c r="K20" s="2">
        <f>I20/75*4</f>
        <v>705.4613333333333</v>
      </c>
      <c r="L20" s="40" t="s">
        <v>17</v>
      </c>
      <c r="M20" s="5" t="s">
        <v>492</v>
      </c>
      <c r="N20" s="5"/>
    </row>
    <row r="21" spans="1:14" ht="90">
      <c r="A21" s="4" t="s">
        <v>226</v>
      </c>
      <c r="B21" s="5" t="s">
        <v>43</v>
      </c>
      <c r="C21" s="5" t="s">
        <v>44</v>
      </c>
      <c r="D21" s="5" t="s">
        <v>45</v>
      </c>
      <c r="E21" s="1" t="s">
        <v>27</v>
      </c>
      <c r="F21" s="1" t="s">
        <v>49</v>
      </c>
      <c r="G21" s="1" t="s">
        <v>23</v>
      </c>
      <c r="H21" s="1" t="s">
        <v>24</v>
      </c>
      <c r="I21" s="22">
        <v>26393.3</v>
      </c>
      <c r="J21" s="1" t="s">
        <v>47</v>
      </c>
      <c r="K21" s="2">
        <f>I21/150*4</f>
        <v>703.8213333333333</v>
      </c>
      <c r="L21" s="40" t="s">
        <v>17</v>
      </c>
      <c r="M21" s="5" t="s">
        <v>492</v>
      </c>
      <c r="N21" s="5"/>
    </row>
    <row r="22" spans="1:14" ht="90">
      <c r="A22" s="4" t="s">
        <v>227</v>
      </c>
      <c r="B22" s="5" t="s">
        <v>43</v>
      </c>
      <c r="C22" s="5" t="s">
        <v>44</v>
      </c>
      <c r="D22" s="5" t="s">
        <v>45</v>
      </c>
      <c r="E22" s="1" t="s">
        <v>18</v>
      </c>
      <c r="F22" s="1" t="s">
        <v>51</v>
      </c>
      <c r="G22" s="1" t="s">
        <v>23</v>
      </c>
      <c r="H22" s="1" t="s">
        <v>24</v>
      </c>
      <c r="I22" s="22">
        <v>5324.5</v>
      </c>
      <c r="J22" s="1" t="s">
        <v>47</v>
      </c>
      <c r="K22" s="2">
        <f>I22/30*4</f>
        <v>709.9333333333333</v>
      </c>
      <c r="L22" s="40" t="s">
        <v>17</v>
      </c>
      <c r="M22" s="5" t="s">
        <v>492</v>
      </c>
      <c r="N22" s="5"/>
    </row>
    <row r="23" spans="1:14" ht="90">
      <c r="A23" s="4" t="s">
        <v>228</v>
      </c>
      <c r="B23" s="5" t="s">
        <v>43</v>
      </c>
      <c r="C23" s="5" t="s">
        <v>44</v>
      </c>
      <c r="D23" s="5" t="s">
        <v>45</v>
      </c>
      <c r="E23" s="1" t="s">
        <v>18</v>
      </c>
      <c r="F23" s="1" t="s">
        <v>52</v>
      </c>
      <c r="G23" s="1" t="s">
        <v>23</v>
      </c>
      <c r="H23" s="1" t="s">
        <v>24</v>
      </c>
      <c r="I23" s="22">
        <v>21126.8</v>
      </c>
      <c r="J23" s="1" t="s">
        <v>47</v>
      </c>
      <c r="K23" s="2">
        <f>I23/120*4</f>
        <v>704.2266666666667</v>
      </c>
      <c r="L23" s="40" t="s">
        <v>17</v>
      </c>
      <c r="M23" s="5" t="s">
        <v>492</v>
      </c>
      <c r="N23" s="5"/>
    </row>
    <row r="24" spans="1:14" s="29" customFormat="1" ht="123.75">
      <c r="A24" s="52" t="s">
        <v>465</v>
      </c>
      <c r="B24" s="53" t="s">
        <v>621</v>
      </c>
      <c r="C24" s="5" t="s">
        <v>466</v>
      </c>
      <c r="D24" s="5" t="s">
        <v>467</v>
      </c>
      <c r="E24" s="1" t="s">
        <v>53</v>
      </c>
      <c r="F24" s="1" t="s">
        <v>468</v>
      </c>
      <c r="G24" s="1" t="s">
        <v>469</v>
      </c>
      <c r="H24" s="1" t="s">
        <v>24</v>
      </c>
      <c r="I24" s="22">
        <v>91614.5</v>
      </c>
      <c r="J24" s="54" t="s">
        <v>470</v>
      </c>
      <c r="K24" s="55">
        <f>I24/56/250*500</f>
        <v>3271.9464285714284</v>
      </c>
      <c r="L24" s="56" t="s">
        <v>17</v>
      </c>
      <c r="M24" s="44" t="s">
        <v>540</v>
      </c>
      <c r="N24" s="44" t="s">
        <v>520</v>
      </c>
    </row>
    <row r="25" spans="1:14" s="29" customFormat="1" ht="123.75">
      <c r="A25" s="52" t="s">
        <v>476</v>
      </c>
      <c r="B25" s="53" t="s">
        <v>622</v>
      </c>
      <c r="C25" s="5" t="s">
        <v>552</v>
      </c>
      <c r="D25" s="5" t="s">
        <v>477</v>
      </c>
      <c r="E25" s="1" t="s">
        <v>53</v>
      </c>
      <c r="F25" s="1" t="s">
        <v>478</v>
      </c>
      <c r="G25" s="1" t="s">
        <v>469</v>
      </c>
      <c r="H25" s="1" t="s">
        <v>24</v>
      </c>
      <c r="I25" s="22">
        <v>1044860.8</v>
      </c>
      <c r="J25" s="54" t="s">
        <v>479</v>
      </c>
      <c r="K25" s="55">
        <f>I25/56*2</f>
        <v>37316.45714285714</v>
      </c>
      <c r="L25" s="56" t="s">
        <v>17</v>
      </c>
      <c r="M25" s="44" t="s">
        <v>542</v>
      </c>
      <c r="N25" s="44" t="s">
        <v>520</v>
      </c>
    </row>
    <row r="26" spans="1:14" s="29" customFormat="1" ht="247.5">
      <c r="A26" s="52" t="s">
        <v>459</v>
      </c>
      <c r="B26" s="53" t="s">
        <v>460</v>
      </c>
      <c r="C26" s="5" t="s">
        <v>461</v>
      </c>
      <c r="D26" s="5" t="s">
        <v>462</v>
      </c>
      <c r="E26" s="1" t="s">
        <v>53</v>
      </c>
      <c r="F26" s="1" t="s">
        <v>463</v>
      </c>
      <c r="G26" s="1" t="s">
        <v>464</v>
      </c>
      <c r="H26" s="1" t="s">
        <v>136</v>
      </c>
      <c r="I26" s="22">
        <v>1134237.4</v>
      </c>
      <c r="J26" s="54" t="s">
        <v>553</v>
      </c>
      <c r="K26" s="55">
        <f>I26/28/400*400</f>
        <v>40508.47857142857</v>
      </c>
      <c r="L26" s="56" t="s">
        <v>17</v>
      </c>
      <c r="M26" s="44" t="s">
        <v>556</v>
      </c>
      <c r="N26" s="44" t="s">
        <v>520</v>
      </c>
    </row>
    <row r="27" spans="1:14" s="29" customFormat="1" ht="135">
      <c r="A27" s="53">
        <v>1328630</v>
      </c>
      <c r="B27" s="53" t="s">
        <v>471</v>
      </c>
      <c r="C27" s="57" t="s">
        <v>472</v>
      </c>
      <c r="D27" s="58" t="s">
        <v>473</v>
      </c>
      <c r="E27" s="1" t="s">
        <v>53</v>
      </c>
      <c r="F27" s="1" t="s">
        <v>474</v>
      </c>
      <c r="G27" s="1" t="s">
        <v>464</v>
      </c>
      <c r="H27" s="1" t="s">
        <v>136</v>
      </c>
      <c r="I27" s="22">
        <v>1158658.9</v>
      </c>
      <c r="J27" s="1" t="s">
        <v>475</v>
      </c>
      <c r="K27" s="55">
        <f>I27/28</f>
        <v>41380.674999999996</v>
      </c>
      <c r="L27" s="56" t="s">
        <v>17</v>
      </c>
      <c r="M27" s="44" t="s">
        <v>541</v>
      </c>
      <c r="N27" s="44" t="s">
        <v>520</v>
      </c>
    </row>
    <row r="28" spans="1:14" s="29" customFormat="1" ht="90">
      <c r="A28" s="53">
        <v>1328444</v>
      </c>
      <c r="B28" s="53" t="s">
        <v>480</v>
      </c>
      <c r="C28" s="57" t="s">
        <v>481</v>
      </c>
      <c r="D28" s="58" t="s">
        <v>482</v>
      </c>
      <c r="E28" s="1" t="s">
        <v>53</v>
      </c>
      <c r="F28" s="1" t="s">
        <v>483</v>
      </c>
      <c r="G28" s="1" t="s">
        <v>484</v>
      </c>
      <c r="H28" s="1" t="s">
        <v>56</v>
      </c>
      <c r="I28" s="22">
        <v>833641.7</v>
      </c>
      <c r="J28" s="1" t="s">
        <v>475</v>
      </c>
      <c r="K28" s="55">
        <f>I28/28</f>
        <v>29772.917857142857</v>
      </c>
      <c r="L28" s="56" t="s">
        <v>17</v>
      </c>
      <c r="M28" s="44" t="s">
        <v>545</v>
      </c>
      <c r="N28" s="44" t="s">
        <v>520</v>
      </c>
    </row>
    <row r="29" spans="1:14" ht="101.25">
      <c r="A29" s="4" t="s">
        <v>268</v>
      </c>
      <c r="B29" s="5" t="s">
        <v>57</v>
      </c>
      <c r="C29" s="5" t="s">
        <v>58</v>
      </c>
      <c r="D29" s="5" t="s">
        <v>269</v>
      </c>
      <c r="E29" s="1" t="s">
        <v>59</v>
      </c>
      <c r="F29" s="1" t="s">
        <v>393</v>
      </c>
      <c r="G29" s="1" t="s">
        <v>270</v>
      </c>
      <c r="H29" s="1" t="s">
        <v>271</v>
      </c>
      <c r="I29" s="22">
        <v>46461.2</v>
      </c>
      <c r="J29" s="2" t="s">
        <v>17</v>
      </c>
      <c r="K29" s="2" t="s">
        <v>17</v>
      </c>
      <c r="L29" s="42" t="s">
        <v>17</v>
      </c>
      <c r="M29" s="5" t="s">
        <v>493</v>
      </c>
      <c r="N29" s="5" t="s">
        <v>494</v>
      </c>
    </row>
    <row r="30" spans="1:14" ht="101.25">
      <c r="A30" s="4" t="s">
        <v>272</v>
      </c>
      <c r="B30" s="5" t="s">
        <v>57</v>
      </c>
      <c r="C30" s="5" t="s">
        <v>58</v>
      </c>
      <c r="D30" s="5" t="s">
        <v>269</v>
      </c>
      <c r="E30" s="1" t="s">
        <v>59</v>
      </c>
      <c r="F30" s="1" t="s">
        <v>267</v>
      </c>
      <c r="G30" s="1" t="s">
        <v>270</v>
      </c>
      <c r="H30" s="1" t="s">
        <v>271</v>
      </c>
      <c r="I30" s="22">
        <v>9857.8</v>
      </c>
      <c r="J30" s="2" t="s">
        <v>17</v>
      </c>
      <c r="K30" s="2" t="s">
        <v>17</v>
      </c>
      <c r="L30" s="42" t="s">
        <v>17</v>
      </c>
      <c r="M30" s="5" t="s">
        <v>493</v>
      </c>
      <c r="N30" s="5" t="s">
        <v>494</v>
      </c>
    </row>
    <row r="31" spans="1:14" ht="101.25">
      <c r="A31" s="4" t="s">
        <v>394</v>
      </c>
      <c r="B31" s="5" t="s">
        <v>57</v>
      </c>
      <c r="C31" s="5" t="s">
        <v>58</v>
      </c>
      <c r="D31" s="5" t="s">
        <v>395</v>
      </c>
      <c r="E31" s="1" t="s">
        <v>59</v>
      </c>
      <c r="F31" s="1" t="s">
        <v>396</v>
      </c>
      <c r="G31" s="1" t="s">
        <v>397</v>
      </c>
      <c r="H31" s="1" t="s">
        <v>398</v>
      </c>
      <c r="I31" s="22">
        <v>9857.8</v>
      </c>
      <c r="J31" s="2" t="s">
        <v>17</v>
      </c>
      <c r="K31" s="2" t="s">
        <v>17</v>
      </c>
      <c r="L31" s="42" t="s">
        <v>17</v>
      </c>
      <c r="M31" s="5" t="s">
        <v>493</v>
      </c>
      <c r="N31" s="5" t="s">
        <v>494</v>
      </c>
    </row>
    <row r="32" spans="1:14" ht="101.25">
      <c r="A32" s="4" t="s">
        <v>399</v>
      </c>
      <c r="B32" s="5" t="s">
        <v>57</v>
      </c>
      <c r="C32" s="5" t="s">
        <v>58</v>
      </c>
      <c r="D32" s="5" t="s">
        <v>395</v>
      </c>
      <c r="E32" s="1" t="s">
        <v>59</v>
      </c>
      <c r="F32" s="1" t="s">
        <v>400</v>
      </c>
      <c r="G32" s="1" t="s">
        <v>397</v>
      </c>
      <c r="H32" s="1" t="s">
        <v>398</v>
      </c>
      <c r="I32" s="22">
        <v>46461.2</v>
      </c>
      <c r="J32" s="2" t="s">
        <v>17</v>
      </c>
      <c r="K32" s="2" t="s">
        <v>17</v>
      </c>
      <c r="L32" s="42" t="s">
        <v>17</v>
      </c>
      <c r="M32" s="5" t="s">
        <v>493</v>
      </c>
      <c r="N32" s="5" t="s">
        <v>494</v>
      </c>
    </row>
    <row r="33" spans="1:14" s="59" customFormat="1" ht="101.25">
      <c r="A33" s="5" t="s">
        <v>416</v>
      </c>
      <c r="B33" s="5" t="s">
        <v>57</v>
      </c>
      <c r="C33" s="57" t="s">
        <v>58</v>
      </c>
      <c r="D33" s="57" t="s">
        <v>422</v>
      </c>
      <c r="E33" s="1" t="s">
        <v>59</v>
      </c>
      <c r="F33" s="1" t="s">
        <v>393</v>
      </c>
      <c r="G33" s="1" t="s">
        <v>417</v>
      </c>
      <c r="H33" s="1" t="s">
        <v>418</v>
      </c>
      <c r="I33" s="22">
        <v>46461.2</v>
      </c>
      <c r="J33" s="1" t="s">
        <v>17</v>
      </c>
      <c r="K33" s="2" t="s">
        <v>17</v>
      </c>
      <c r="L33" s="42" t="s">
        <v>17</v>
      </c>
      <c r="M33" s="5" t="s">
        <v>493</v>
      </c>
      <c r="N33" s="5" t="s">
        <v>494</v>
      </c>
    </row>
    <row r="34" spans="1:14" s="59" customFormat="1" ht="101.25">
      <c r="A34" s="68" t="s">
        <v>651</v>
      </c>
      <c r="B34" s="63" t="s">
        <v>57</v>
      </c>
      <c r="C34" s="63" t="s">
        <v>58</v>
      </c>
      <c r="D34" s="63" t="s">
        <v>652</v>
      </c>
      <c r="E34" s="69" t="s">
        <v>59</v>
      </c>
      <c r="F34" s="78" t="s">
        <v>393</v>
      </c>
      <c r="G34" s="69" t="s">
        <v>653</v>
      </c>
      <c r="H34" s="69" t="s">
        <v>654</v>
      </c>
      <c r="I34" s="73">
        <v>46461.2</v>
      </c>
      <c r="J34" s="79" t="s">
        <v>17</v>
      </c>
      <c r="K34" s="73" t="s">
        <v>17</v>
      </c>
      <c r="L34" s="72" t="s">
        <v>17</v>
      </c>
      <c r="M34" s="63" t="s">
        <v>493</v>
      </c>
      <c r="N34" s="63" t="s">
        <v>494</v>
      </c>
    </row>
    <row r="35" spans="1:14" ht="135">
      <c r="A35" s="4" t="s">
        <v>323</v>
      </c>
      <c r="B35" s="5" t="s">
        <v>324</v>
      </c>
      <c r="C35" s="5" t="s">
        <v>325</v>
      </c>
      <c r="D35" s="5" t="s">
        <v>326</v>
      </c>
      <c r="E35" s="1" t="s">
        <v>327</v>
      </c>
      <c r="F35" s="1" t="s">
        <v>328</v>
      </c>
      <c r="G35" s="1" t="s">
        <v>423</v>
      </c>
      <c r="H35" s="1" t="s">
        <v>24</v>
      </c>
      <c r="I35" s="22">
        <v>380081.8</v>
      </c>
      <c r="J35" s="2" t="s">
        <v>17</v>
      </c>
      <c r="K35" s="2" t="s">
        <v>17</v>
      </c>
      <c r="L35" s="42" t="s">
        <v>17</v>
      </c>
      <c r="M35" s="5" t="s">
        <v>495</v>
      </c>
      <c r="N35" s="5" t="s">
        <v>496</v>
      </c>
    </row>
    <row r="36" spans="1:14" ht="157.5">
      <c r="A36" s="4" t="s">
        <v>229</v>
      </c>
      <c r="B36" s="5" t="s">
        <v>61</v>
      </c>
      <c r="C36" s="5" t="s">
        <v>62</v>
      </c>
      <c r="D36" s="5" t="s">
        <v>63</v>
      </c>
      <c r="E36" s="1" t="s">
        <v>64</v>
      </c>
      <c r="F36" s="1" t="s">
        <v>65</v>
      </c>
      <c r="G36" s="1" t="s">
        <v>66</v>
      </c>
      <c r="H36" s="1" t="s">
        <v>54</v>
      </c>
      <c r="I36" s="22">
        <v>12406</v>
      </c>
      <c r="J36" s="2" t="s">
        <v>17</v>
      </c>
      <c r="K36" s="2" t="s">
        <v>17</v>
      </c>
      <c r="L36" s="42" t="s">
        <v>17</v>
      </c>
      <c r="M36" s="5" t="s">
        <v>497</v>
      </c>
      <c r="N36" s="5" t="s">
        <v>498</v>
      </c>
    </row>
    <row r="37" spans="1:14" ht="303.75">
      <c r="A37" s="4" t="s">
        <v>230</v>
      </c>
      <c r="B37" s="5" t="s">
        <v>67</v>
      </c>
      <c r="C37" s="5" t="s">
        <v>68</v>
      </c>
      <c r="D37" s="5" t="s">
        <v>264</v>
      </c>
      <c r="E37" s="1" t="s">
        <v>69</v>
      </c>
      <c r="F37" s="1" t="s">
        <v>70</v>
      </c>
      <c r="G37" s="1" t="s">
        <v>50</v>
      </c>
      <c r="H37" s="1" t="s">
        <v>15</v>
      </c>
      <c r="I37" s="22">
        <v>39766.1</v>
      </c>
      <c r="J37" s="2" t="s">
        <v>17</v>
      </c>
      <c r="K37" s="2" t="s">
        <v>17</v>
      </c>
      <c r="L37" s="42" t="s">
        <v>17</v>
      </c>
      <c r="M37" s="5" t="s">
        <v>499</v>
      </c>
      <c r="N37" s="5" t="s">
        <v>500</v>
      </c>
    </row>
    <row r="38" spans="1:14" ht="303.75">
      <c r="A38" s="4" t="s">
        <v>231</v>
      </c>
      <c r="B38" s="5" t="s">
        <v>67</v>
      </c>
      <c r="C38" s="5" t="s">
        <v>68</v>
      </c>
      <c r="D38" s="5" t="s">
        <v>264</v>
      </c>
      <c r="E38" s="1" t="s">
        <v>69</v>
      </c>
      <c r="F38" s="1" t="s">
        <v>71</v>
      </c>
      <c r="G38" s="1" t="s">
        <v>50</v>
      </c>
      <c r="H38" s="1" t="s">
        <v>15</v>
      </c>
      <c r="I38" s="22">
        <v>99329.6</v>
      </c>
      <c r="J38" s="2" t="s">
        <v>17</v>
      </c>
      <c r="K38" s="2" t="s">
        <v>17</v>
      </c>
      <c r="L38" s="42" t="s">
        <v>17</v>
      </c>
      <c r="M38" s="5" t="s">
        <v>499</v>
      </c>
      <c r="N38" s="5" t="s">
        <v>500</v>
      </c>
    </row>
    <row r="39" spans="1:14" ht="123.75">
      <c r="A39" s="5" t="s">
        <v>401</v>
      </c>
      <c r="B39" s="5" t="s">
        <v>67</v>
      </c>
      <c r="C39" s="5" t="s">
        <v>68</v>
      </c>
      <c r="D39" s="5" t="s">
        <v>264</v>
      </c>
      <c r="E39" s="1" t="s">
        <v>27</v>
      </c>
      <c r="F39" s="1" t="s">
        <v>402</v>
      </c>
      <c r="G39" s="1" t="s">
        <v>403</v>
      </c>
      <c r="H39" s="1" t="s">
        <v>15</v>
      </c>
      <c r="I39" s="22">
        <v>175424.7</v>
      </c>
      <c r="J39" s="1" t="s">
        <v>17</v>
      </c>
      <c r="K39" s="1" t="s">
        <v>17</v>
      </c>
      <c r="L39" s="42" t="s">
        <v>17</v>
      </c>
      <c r="M39" s="57" t="s">
        <v>501</v>
      </c>
      <c r="N39" s="57" t="s">
        <v>502</v>
      </c>
    </row>
    <row r="40" spans="1:14" ht="180">
      <c r="A40" s="68" t="s">
        <v>655</v>
      </c>
      <c r="B40" s="63" t="s">
        <v>67</v>
      </c>
      <c r="C40" s="63" t="s">
        <v>68</v>
      </c>
      <c r="D40" s="63" t="s">
        <v>656</v>
      </c>
      <c r="E40" s="69" t="s">
        <v>69</v>
      </c>
      <c r="F40" s="69" t="s">
        <v>657</v>
      </c>
      <c r="G40" s="69" t="s">
        <v>276</v>
      </c>
      <c r="H40" s="69" t="s">
        <v>91</v>
      </c>
      <c r="I40" s="73">
        <v>27836.3</v>
      </c>
      <c r="J40" s="80" t="s">
        <v>17</v>
      </c>
      <c r="K40" s="80" t="s">
        <v>17</v>
      </c>
      <c r="L40" s="81" t="s">
        <v>17</v>
      </c>
      <c r="M40" s="82" t="s">
        <v>658</v>
      </c>
      <c r="N40" s="82" t="s">
        <v>659</v>
      </c>
    </row>
    <row r="41" spans="1:14" ht="180">
      <c r="A41" s="68" t="s">
        <v>660</v>
      </c>
      <c r="B41" s="63" t="s">
        <v>67</v>
      </c>
      <c r="C41" s="63" t="s">
        <v>68</v>
      </c>
      <c r="D41" s="63" t="s">
        <v>656</v>
      </c>
      <c r="E41" s="69" t="s">
        <v>69</v>
      </c>
      <c r="F41" s="69" t="s">
        <v>661</v>
      </c>
      <c r="G41" s="69" t="s">
        <v>276</v>
      </c>
      <c r="H41" s="69" t="s">
        <v>91</v>
      </c>
      <c r="I41" s="73">
        <v>69530.7</v>
      </c>
      <c r="J41" s="80" t="s">
        <v>17</v>
      </c>
      <c r="K41" s="80" t="s">
        <v>17</v>
      </c>
      <c r="L41" s="81" t="s">
        <v>17</v>
      </c>
      <c r="M41" s="82" t="s">
        <v>658</v>
      </c>
      <c r="N41" s="82" t="s">
        <v>659</v>
      </c>
    </row>
    <row r="42" spans="1:14" ht="303.75">
      <c r="A42" s="68" t="s">
        <v>662</v>
      </c>
      <c r="B42" s="63" t="s">
        <v>67</v>
      </c>
      <c r="C42" s="63" t="s">
        <v>68</v>
      </c>
      <c r="D42" s="63" t="s">
        <v>663</v>
      </c>
      <c r="E42" s="69" t="s">
        <v>69</v>
      </c>
      <c r="F42" s="69" t="s">
        <v>70</v>
      </c>
      <c r="G42" s="69" t="s">
        <v>204</v>
      </c>
      <c r="H42" s="69" t="s">
        <v>19</v>
      </c>
      <c r="I42" s="73">
        <v>27836.3</v>
      </c>
      <c r="J42" s="80" t="s">
        <v>17</v>
      </c>
      <c r="K42" s="80" t="s">
        <v>17</v>
      </c>
      <c r="L42" s="81" t="s">
        <v>17</v>
      </c>
      <c r="M42" s="82" t="s">
        <v>499</v>
      </c>
      <c r="N42" s="82" t="s">
        <v>500</v>
      </c>
    </row>
    <row r="43" spans="1:14" ht="303.75">
      <c r="A43" s="68" t="s">
        <v>664</v>
      </c>
      <c r="B43" s="63" t="s">
        <v>67</v>
      </c>
      <c r="C43" s="63" t="s">
        <v>68</v>
      </c>
      <c r="D43" s="63" t="s">
        <v>663</v>
      </c>
      <c r="E43" s="69" t="s">
        <v>69</v>
      </c>
      <c r="F43" s="69" t="s">
        <v>71</v>
      </c>
      <c r="G43" s="69" t="s">
        <v>204</v>
      </c>
      <c r="H43" s="69" t="s">
        <v>19</v>
      </c>
      <c r="I43" s="73">
        <v>69530.7</v>
      </c>
      <c r="J43" s="80" t="s">
        <v>17</v>
      </c>
      <c r="K43" s="80" t="s">
        <v>17</v>
      </c>
      <c r="L43" s="81" t="s">
        <v>17</v>
      </c>
      <c r="M43" s="82" t="s">
        <v>499</v>
      </c>
      <c r="N43" s="82" t="s">
        <v>500</v>
      </c>
    </row>
    <row r="44" spans="1:14" ht="168.75">
      <c r="A44" s="4" t="s">
        <v>232</v>
      </c>
      <c r="B44" s="5" t="s">
        <v>72</v>
      </c>
      <c r="C44" s="5" t="s">
        <v>73</v>
      </c>
      <c r="D44" s="5" t="s">
        <v>74</v>
      </c>
      <c r="E44" s="1" t="s">
        <v>210</v>
      </c>
      <c r="F44" s="1" t="s">
        <v>196</v>
      </c>
      <c r="G44" s="1" t="s">
        <v>50</v>
      </c>
      <c r="H44" s="1" t="s">
        <v>15</v>
      </c>
      <c r="I44" s="22">
        <v>176297.4</v>
      </c>
      <c r="J44" s="2" t="s">
        <v>17</v>
      </c>
      <c r="K44" s="2" t="s">
        <v>17</v>
      </c>
      <c r="L44" s="42" t="s">
        <v>17</v>
      </c>
      <c r="M44" s="57" t="s">
        <v>549</v>
      </c>
      <c r="N44" s="57" t="s">
        <v>544</v>
      </c>
    </row>
    <row r="45" spans="1:14" ht="168.75">
      <c r="A45" s="4" t="s">
        <v>288</v>
      </c>
      <c r="B45" s="5" t="s">
        <v>72</v>
      </c>
      <c r="C45" s="5" t="s">
        <v>73</v>
      </c>
      <c r="D45" s="5" t="s">
        <v>74</v>
      </c>
      <c r="E45" s="1" t="s">
        <v>27</v>
      </c>
      <c r="F45" s="1" t="s">
        <v>289</v>
      </c>
      <c r="G45" s="1" t="s">
        <v>50</v>
      </c>
      <c r="H45" s="1" t="s">
        <v>15</v>
      </c>
      <c r="I45" s="22">
        <v>158667.7</v>
      </c>
      <c r="J45" s="2" t="s">
        <v>17</v>
      </c>
      <c r="K45" s="2" t="s">
        <v>17</v>
      </c>
      <c r="L45" s="42" t="s">
        <v>17</v>
      </c>
      <c r="M45" s="57" t="s">
        <v>549</v>
      </c>
      <c r="N45" s="57" t="s">
        <v>544</v>
      </c>
    </row>
    <row r="46" spans="1:14" ht="225">
      <c r="A46" s="4" t="s">
        <v>233</v>
      </c>
      <c r="B46" s="5" t="s">
        <v>75</v>
      </c>
      <c r="C46" s="5" t="s">
        <v>76</v>
      </c>
      <c r="D46" s="5" t="s">
        <v>77</v>
      </c>
      <c r="E46" s="1" t="s">
        <v>78</v>
      </c>
      <c r="F46" s="1" t="s">
        <v>79</v>
      </c>
      <c r="G46" s="1" t="s">
        <v>80</v>
      </c>
      <c r="H46" s="1" t="s">
        <v>24</v>
      </c>
      <c r="I46" s="22">
        <v>19753.6</v>
      </c>
      <c r="J46" s="2" t="s">
        <v>17</v>
      </c>
      <c r="K46" s="2" t="s">
        <v>17</v>
      </c>
      <c r="L46" s="42" t="s">
        <v>17</v>
      </c>
      <c r="M46" s="5" t="s">
        <v>547</v>
      </c>
      <c r="N46" s="5" t="s">
        <v>555</v>
      </c>
    </row>
    <row r="47" spans="1:14" ht="191.25">
      <c r="A47" s="5" t="s">
        <v>234</v>
      </c>
      <c r="B47" s="5" t="s">
        <v>81</v>
      </c>
      <c r="C47" s="5" t="s">
        <v>82</v>
      </c>
      <c r="D47" s="5" t="s">
        <v>83</v>
      </c>
      <c r="E47" s="1" t="s">
        <v>69</v>
      </c>
      <c r="F47" s="1" t="s">
        <v>84</v>
      </c>
      <c r="G47" s="1" t="s">
        <v>50</v>
      </c>
      <c r="H47" s="1" t="s">
        <v>15</v>
      </c>
      <c r="I47" s="22">
        <v>31143.1</v>
      </c>
      <c r="J47" s="2" t="s">
        <v>17</v>
      </c>
      <c r="K47" s="2" t="s">
        <v>17</v>
      </c>
      <c r="L47" s="42" t="s">
        <v>17</v>
      </c>
      <c r="M47" s="60" t="s">
        <v>684</v>
      </c>
      <c r="N47" s="5" t="s">
        <v>639</v>
      </c>
    </row>
    <row r="48" spans="1:14" ht="191.25">
      <c r="A48" s="5" t="s">
        <v>235</v>
      </c>
      <c r="B48" s="5" t="s">
        <v>81</v>
      </c>
      <c r="C48" s="5" t="s">
        <v>82</v>
      </c>
      <c r="D48" s="5" t="s">
        <v>83</v>
      </c>
      <c r="E48" s="1" t="s">
        <v>69</v>
      </c>
      <c r="F48" s="1" t="s">
        <v>85</v>
      </c>
      <c r="G48" s="1" t="s">
        <v>50</v>
      </c>
      <c r="H48" s="1" t="s">
        <v>15</v>
      </c>
      <c r="I48" s="22">
        <v>124728.2</v>
      </c>
      <c r="J48" s="2" t="s">
        <v>17</v>
      </c>
      <c r="K48" s="2" t="s">
        <v>17</v>
      </c>
      <c r="L48" s="42" t="s">
        <v>17</v>
      </c>
      <c r="M48" s="60" t="s">
        <v>685</v>
      </c>
      <c r="N48" s="5" t="s">
        <v>639</v>
      </c>
    </row>
    <row r="49" spans="1:14" ht="112.5">
      <c r="A49" s="5" t="s">
        <v>290</v>
      </c>
      <c r="B49" s="5" t="s">
        <v>291</v>
      </c>
      <c r="C49" s="5" t="s">
        <v>292</v>
      </c>
      <c r="D49" s="5" t="s">
        <v>293</v>
      </c>
      <c r="E49" s="1" t="s">
        <v>69</v>
      </c>
      <c r="F49" s="1" t="s">
        <v>294</v>
      </c>
      <c r="G49" s="1" t="s">
        <v>39</v>
      </c>
      <c r="H49" s="1" t="s">
        <v>40</v>
      </c>
      <c r="I49" s="22">
        <v>42714.6</v>
      </c>
      <c r="J49" s="2" t="s">
        <v>17</v>
      </c>
      <c r="K49" s="2" t="s">
        <v>17</v>
      </c>
      <c r="L49" s="42" t="s">
        <v>17</v>
      </c>
      <c r="M49" s="60" t="s">
        <v>575</v>
      </c>
      <c r="N49" s="5" t="s">
        <v>503</v>
      </c>
    </row>
    <row r="50" spans="1:14" ht="123.75">
      <c r="A50" s="5" t="s">
        <v>329</v>
      </c>
      <c r="B50" s="5" t="s">
        <v>330</v>
      </c>
      <c r="C50" s="5" t="s">
        <v>331</v>
      </c>
      <c r="D50" s="5" t="s">
        <v>332</v>
      </c>
      <c r="E50" s="1" t="s">
        <v>59</v>
      </c>
      <c r="F50" s="1" t="s">
        <v>333</v>
      </c>
      <c r="G50" s="1" t="s">
        <v>334</v>
      </c>
      <c r="H50" s="1" t="s">
        <v>54</v>
      </c>
      <c r="I50" s="22">
        <v>368073.4</v>
      </c>
      <c r="J50" s="2" t="s">
        <v>17</v>
      </c>
      <c r="K50" s="2" t="s">
        <v>17</v>
      </c>
      <c r="L50" s="42" t="s">
        <v>17</v>
      </c>
      <c r="M50" s="60" t="s">
        <v>650</v>
      </c>
      <c r="N50" s="5" t="s">
        <v>504</v>
      </c>
    </row>
    <row r="51" spans="1:14" s="29" customFormat="1" ht="135">
      <c r="A51" s="53" t="s">
        <v>446</v>
      </c>
      <c r="B51" s="53" t="s">
        <v>447</v>
      </c>
      <c r="C51" s="57" t="s">
        <v>448</v>
      </c>
      <c r="D51" s="58" t="s">
        <v>451</v>
      </c>
      <c r="E51" s="1" t="s">
        <v>69</v>
      </c>
      <c r="F51" s="1" t="s">
        <v>449</v>
      </c>
      <c r="G51" s="1" t="s">
        <v>450</v>
      </c>
      <c r="H51" s="1" t="s">
        <v>15</v>
      </c>
      <c r="I51" s="22">
        <v>278549.9</v>
      </c>
      <c r="J51" s="1" t="s">
        <v>17</v>
      </c>
      <c r="K51" s="55" t="s">
        <v>17</v>
      </c>
      <c r="L51" s="56" t="s">
        <v>17</v>
      </c>
      <c r="M51" s="44" t="s">
        <v>543</v>
      </c>
      <c r="N51" s="44" t="s">
        <v>544</v>
      </c>
    </row>
    <row r="52" spans="1:14" s="29" customFormat="1" ht="112.5">
      <c r="A52" s="53" t="s">
        <v>453</v>
      </c>
      <c r="B52" s="53" t="s">
        <v>454</v>
      </c>
      <c r="C52" s="57" t="s">
        <v>455</v>
      </c>
      <c r="D52" s="58" t="s">
        <v>458</v>
      </c>
      <c r="E52" s="1" t="s">
        <v>59</v>
      </c>
      <c r="F52" s="1" t="s">
        <v>267</v>
      </c>
      <c r="G52" s="1" t="s">
        <v>175</v>
      </c>
      <c r="H52" s="1" t="s">
        <v>24</v>
      </c>
      <c r="I52" s="22">
        <v>193205.7</v>
      </c>
      <c r="J52" s="1" t="s">
        <v>17</v>
      </c>
      <c r="K52" s="55" t="s">
        <v>17</v>
      </c>
      <c r="L52" s="56" t="s">
        <v>17</v>
      </c>
      <c r="M52" s="44" t="s">
        <v>546</v>
      </c>
      <c r="N52" s="44" t="s">
        <v>544</v>
      </c>
    </row>
    <row r="53" spans="1:14" s="29" customFormat="1" ht="112.5">
      <c r="A53" s="53" t="s">
        <v>456</v>
      </c>
      <c r="B53" s="53" t="s">
        <v>454</v>
      </c>
      <c r="C53" s="57" t="s">
        <v>455</v>
      </c>
      <c r="D53" s="58" t="s">
        <v>458</v>
      </c>
      <c r="E53" s="1" t="s">
        <v>59</v>
      </c>
      <c r="F53" s="1" t="s">
        <v>457</v>
      </c>
      <c r="G53" s="1" t="s">
        <v>175</v>
      </c>
      <c r="H53" s="1" t="s">
        <v>24</v>
      </c>
      <c r="I53" s="22">
        <v>308922</v>
      </c>
      <c r="J53" s="1" t="s">
        <v>17</v>
      </c>
      <c r="K53" s="55" t="s">
        <v>17</v>
      </c>
      <c r="L53" s="56" t="s">
        <v>17</v>
      </c>
      <c r="M53" s="44" t="s">
        <v>546</v>
      </c>
      <c r="N53" s="44" t="s">
        <v>544</v>
      </c>
    </row>
    <row r="54" spans="1:14" s="29" customFormat="1" ht="270">
      <c r="A54" s="53" t="s">
        <v>442</v>
      </c>
      <c r="B54" s="53" t="s">
        <v>443</v>
      </c>
      <c r="C54" s="57" t="s">
        <v>444</v>
      </c>
      <c r="D54" s="58" t="s">
        <v>452</v>
      </c>
      <c r="E54" s="1" t="s">
        <v>69</v>
      </c>
      <c r="F54" s="1" t="s">
        <v>445</v>
      </c>
      <c r="G54" s="1" t="s">
        <v>403</v>
      </c>
      <c r="H54" s="1" t="s">
        <v>15</v>
      </c>
      <c r="I54" s="22">
        <v>136706.8</v>
      </c>
      <c r="J54" s="1" t="s">
        <v>17</v>
      </c>
      <c r="K54" s="55" t="s">
        <v>17</v>
      </c>
      <c r="L54" s="56" t="s">
        <v>17</v>
      </c>
      <c r="M54" s="44" t="s">
        <v>645</v>
      </c>
      <c r="N54" s="44" t="s">
        <v>646</v>
      </c>
    </row>
    <row r="55" spans="1:14" s="29" customFormat="1" ht="157.5">
      <c r="A55" s="89" t="s">
        <v>686</v>
      </c>
      <c r="B55" s="90" t="s">
        <v>687</v>
      </c>
      <c r="C55" s="90" t="s">
        <v>688</v>
      </c>
      <c r="D55" s="90" t="s">
        <v>689</v>
      </c>
      <c r="E55" s="91" t="s">
        <v>69</v>
      </c>
      <c r="F55" s="91" t="s">
        <v>690</v>
      </c>
      <c r="G55" s="92" t="s">
        <v>691</v>
      </c>
      <c r="H55" s="92" t="s">
        <v>54</v>
      </c>
      <c r="I55" s="93">
        <v>48468.4</v>
      </c>
      <c r="J55" s="94" t="s">
        <v>17</v>
      </c>
      <c r="K55" s="95" t="s">
        <v>17</v>
      </c>
      <c r="L55" s="94" t="s">
        <v>17</v>
      </c>
      <c r="M55" s="63" t="s">
        <v>576</v>
      </c>
      <c r="N55" s="96" t="s">
        <v>505</v>
      </c>
    </row>
    <row r="56" spans="1:14" s="29" customFormat="1" ht="157.5">
      <c r="A56" s="89" t="s">
        <v>692</v>
      </c>
      <c r="B56" s="90" t="s">
        <v>687</v>
      </c>
      <c r="C56" s="90" t="s">
        <v>688</v>
      </c>
      <c r="D56" s="90" t="s">
        <v>689</v>
      </c>
      <c r="E56" s="91" t="s">
        <v>69</v>
      </c>
      <c r="F56" s="91" t="s">
        <v>693</v>
      </c>
      <c r="G56" s="92" t="s">
        <v>691</v>
      </c>
      <c r="H56" s="92" t="s">
        <v>54</v>
      </c>
      <c r="I56" s="93">
        <v>121082.4</v>
      </c>
      <c r="J56" s="94" t="s">
        <v>17</v>
      </c>
      <c r="K56" s="95" t="s">
        <v>17</v>
      </c>
      <c r="L56" s="94" t="s">
        <v>17</v>
      </c>
      <c r="M56" s="97" t="s">
        <v>576</v>
      </c>
      <c r="N56" s="98" t="s">
        <v>505</v>
      </c>
    </row>
    <row r="57" spans="1:14" ht="157.5">
      <c r="A57" s="4" t="s">
        <v>335</v>
      </c>
      <c r="B57" s="5" t="s">
        <v>336</v>
      </c>
      <c r="C57" s="5" t="s">
        <v>337</v>
      </c>
      <c r="D57" s="5" t="s">
        <v>338</v>
      </c>
      <c r="E57" s="1" t="s">
        <v>59</v>
      </c>
      <c r="F57" s="1" t="s">
        <v>339</v>
      </c>
      <c r="G57" s="1" t="s">
        <v>340</v>
      </c>
      <c r="H57" s="1" t="s">
        <v>56</v>
      </c>
      <c r="I57" s="22">
        <v>189329.5</v>
      </c>
      <c r="J57" s="2" t="s">
        <v>17</v>
      </c>
      <c r="K57" s="55" t="s">
        <v>17</v>
      </c>
      <c r="L57" s="42" t="s">
        <v>17</v>
      </c>
      <c r="M57" s="5" t="s">
        <v>576</v>
      </c>
      <c r="N57" s="33" t="s">
        <v>505</v>
      </c>
    </row>
    <row r="58" spans="1:14" ht="281.25">
      <c r="A58" s="64" t="s">
        <v>577</v>
      </c>
      <c r="B58" s="64" t="s">
        <v>336</v>
      </c>
      <c r="C58" s="65" t="s">
        <v>337</v>
      </c>
      <c r="D58" s="65" t="s">
        <v>338</v>
      </c>
      <c r="E58" s="66" t="s">
        <v>578</v>
      </c>
      <c r="F58" s="66" t="s">
        <v>579</v>
      </c>
      <c r="G58" s="1" t="s">
        <v>340</v>
      </c>
      <c r="H58" s="1" t="s">
        <v>56</v>
      </c>
      <c r="I58" s="22">
        <v>313509</v>
      </c>
      <c r="J58" s="2" t="s">
        <v>17</v>
      </c>
      <c r="K58" s="1" t="s">
        <v>17</v>
      </c>
      <c r="L58" s="77" t="s">
        <v>17</v>
      </c>
      <c r="M58" s="63" t="s">
        <v>694</v>
      </c>
      <c r="N58" s="96" t="s">
        <v>695</v>
      </c>
    </row>
    <row r="59" spans="1:14" ht="101.25">
      <c r="A59" s="4">
        <v>1039398</v>
      </c>
      <c r="B59" s="5" t="s">
        <v>86</v>
      </c>
      <c r="C59" s="5" t="s">
        <v>87</v>
      </c>
      <c r="D59" s="5" t="s">
        <v>88</v>
      </c>
      <c r="E59" s="1" t="s">
        <v>53</v>
      </c>
      <c r="F59" s="1" t="s">
        <v>89</v>
      </c>
      <c r="G59" s="1" t="s">
        <v>90</v>
      </c>
      <c r="H59" s="1" t="s">
        <v>91</v>
      </c>
      <c r="I59" s="22">
        <v>219721.5</v>
      </c>
      <c r="J59" s="2" t="s">
        <v>17</v>
      </c>
      <c r="K59" s="2" t="s">
        <v>17</v>
      </c>
      <c r="L59" s="42" t="s">
        <v>17</v>
      </c>
      <c r="M59" s="5" t="s">
        <v>506</v>
      </c>
      <c r="N59" s="99" t="s">
        <v>696</v>
      </c>
    </row>
    <row r="60" spans="1:14" ht="101.25">
      <c r="A60" s="4">
        <v>1039402</v>
      </c>
      <c r="B60" s="5" t="s">
        <v>92</v>
      </c>
      <c r="C60" s="5" t="s">
        <v>93</v>
      </c>
      <c r="D60" s="5" t="s">
        <v>94</v>
      </c>
      <c r="E60" s="1" t="s">
        <v>53</v>
      </c>
      <c r="F60" s="1" t="s">
        <v>95</v>
      </c>
      <c r="G60" s="1" t="s">
        <v>50</v>
      </c>
      <c r="H60" s="1" t="s">
        <v>15</v>
      </c>
      <c r="I60" s="22">
        <v>29400.5</v>
      </c>
      <c r="J60" s="2" t="s">
        <v>17</v>
      </c>
      <c r="K60" s="2" t="s">
        <v>17</v>
      </c>
      <c r="L60" s="42" t="s">
        <v>17</v>
      </c>
      <c r="M60" s="5" t="s">
        <v>508</v>
      </c>
      <c r="N60" s="5" t="s">
        <v>696</v>
      </c>
    </row>
    <row r="61" spans="1:14" ht="101.25">
      <c r="A61" s="4">
        <v>1039403</v>
      </c>
      <c r="B61" s="5" t="s">
        <v>92</v>
      </c>
      <c r="C61" s="5" t="s">
        <v>93</v>
      </c>
      <c r="D61" s="5" t="s">
        <v>94</v>
      </c>
      <c r="E61" s="1" t="s">
        <v>53</v>
      </c>
      <c r="F61" s="1" t="s">
        <v>96</v>
      </c>
      <c r="G61" s="1" t="s">
        <v>50</v>
      </c>
      <c r="H61" s="1" t="s">
        <v>15</v>
      </c>
      <c r="I61" s="22">
        <v>71536.1</v>
      </c>
      <c r="J61" s="2" t="s">
        <v>17</v>
      </c>
      <c r="K61" s="2" t="s">
        <v>17</v>
      </c>
      <c r="L61" s="42" t="s">
        <v>17</v>
      </c>
      <c r="M61" s="5" t="s">
        <v>508</v>
      </c>
      <c r="N61" s="5" t="s">
        <v>696</v>
      </c>
    </row>
    <row r="62" spans="1:14" ht="101.25">
      <c r="A62" s="4">
        <v>1039404</v>
      </c>
      <c r="B62" s="5" t="s">
        <v>92</v>
      </c>
      <c r="C62" s="5" t="s">
        <v>93</v>
      </c>
      <c r="D62" s="5" t="s">
        <v>94</v>
      </c>
      <c r="E62" s="1" t="s">
        <v>53</v>
      </c>
      <c r="F62" s="1" t="s">
        <v>97</v>
      </c>
      <c r="G62" s="1" t="s">
        <v>50</v>
      </c>
      <c r="H62" s="1" t="s">
        <v>15</v>
      </c>
      <c r="I62" s="22">
        <v>111904</v>
      </c>
      <c r="J62" s="2" t="s">
        <v>17</v>
      </c>
      <c r="K62" s="2" t="s">
        <v>17</v>
      </c>
      <c r="L62" s="42" t="s">
        <v>17</v>
      </c>
      <c r="M62" s="5" t="s">
        <v>508</v>
      </c>
      <c r="N62" s="5" t="s">
        <v>696</v>
      </c>
    </row>
    <row r="63" spans="1:14" ht="101.25">
      <c r="A63" s="68" t="s">
        <v>562</v>
      </c>
      <c r="B63" s="63" t="s">
        <v>92</v>
      </c>
      <c r="C63" s="63" t="s">
        <v>93</v>
      </c>
      <c r="D63" s="63" t="s">
        <v>563</v>
      </c>
      <c r="E63" s="69" t="s">
        <v>53</v>
      </c>
      <c r="F63" s="69" t="s">
        <v>95</v>
      </c>
      <c r="G63" s="69" t="s">
        <v>564</v>
      </c>
      <c r="H63" s="69" t="s">
        <v>565</v>
      </c>
      <c r="I63" s="22">
        <v>29400.5</v>
      </c>
      <c r="J63" s="69" t="s">
        <v>17</v>
      </c>
      <c r="K63" s="69" t="s">
        <v>17</v>
      </c>
      <c r="L63" s="62" t="s">
        <v>17</v>
      </c>
      <c r="M63" s="63" t="s">
        <v>508</v>
      </c>
      <c r="N63" s="5" t="s">
        <v>696</v>
      </c>
    </row>
    <row r="64" spans="1:14" ht="101.25">
      <c r="A64" s="68" t="s">
        <v>566</v>
      </c>
      <c r="B64" s="63" t="s">
        <v>92</v>
      </c>
      <c r="C64" s="63" t="s">
        <v>93</v>
      </c>
      <c r="D64" s="63" t="s">
        <v>563</v>
      </c>
      <c r="E64" s="69" t="s">
        <v>53</v>
      </c>
      <c r="F64" s="69" t="s">
        <v>96</v>
      </c>
      <c r="G64" s="69" t="s">
        <v>564</v>
      </c>
      <c r="H64" s="69" t="s">
        <v>565</v>
      </c>
      <c r="I64" s="22">
        <v>71536.1</v>
      </c>
      <c r="J64" s="69" t="s">
        <v>17</v>
      </c>
      <c r="K64" s="69" t="s">
        <v>17</v>
      </c>
      <c r="L64" s="62" t="s">
        <v>17</v>
      </c>
      <c r="M64" s="63" t="s">
        <v>508</v>
      </c>
      <c r="N64" s="5" t="s">
        <v>696</v>
      </c>
    </row>
    <row r="65" spans="1:14" ht="101.25">
      <c r="A65" s="68" t="s">
        <v>567</v>
      </c>
      <c r="B65" s="63" t="s">
        <v>92</v>
      </c>
      <c r="C65" s="63" t="s">
        <v>93</v>
      </c>
      <c r="D65" s="63" t="s">
        <v>563</v>
      </c>
      <c r="E65" s="69" t="s">
        <v>53</v>
      </c>
      <c r="F65" s="69" t="s">
        <v>97</v>
      </c>
      <c r="G65" s="69" t="s">
        <v>564</v>
      </c>
      <c r="H65" s="69" t="s">
        <v>565</v>
      </c>
      <c r="I65" s="22">
        <v>111904</v>
      </c>
      <c r="J65" s="69" t="s">
        <v>17</v>
      </c>
      <c r="K65" s="69" t="s">
        <v>17</v>
      </c>
      <c r="L65" s="62" t="s">
        <v>17</v>
      </c>
      <c r="M65" s="63" t="s">
        <v>508</v>
      </c>
      <c r="N65" s="5" t="s">
        <v>696</v>
      </c>
    </row>
    <row r="66" spans="1:14" ht="101.25">
      <c r="A66" s="68" t="s">
        <v>615</v>
      </c>
      <c r="B66" s="63" t="s">
        <v>92</v>
      </c>
      <c r="C66" s="63" t="s">
        <v>93</v>
      </c>
      <c r="D66" s="63" t="s">
        <v>619</v>
      </c>
      <c r="E66" s="69" t="s">
        <v>53</v>
      </c>
      <c r="F66" s="69" t="s">
        <v>95</v>
      </c>
      <c r="G66" s="69" t="s">
        <v>616</v>
      </c>
      <c r="H66" s="69" t="s">
        <v>273</v>
      </c>
      <c r="I66" s="22">
        <v>29400.5</v>
      </c>
      <c r="J66" s="72" t="s">
        <v>17</v>
      </c>
      <c r="K66" s="72" t="s">
        <v>17</v>
      </c>
      <c r="L66" s="62" t="s">
        <v>17</v>
      </c>
      <c r="M66" s="63" t="s">
        <v>508</v>
      </c>
      <c r="N66" s="5" t="s">
        <v>696</v>
      </c>
    </row>
    <row r="67" spans="1:14" ht="101.25">
      <c r="A67" s="68" t="s">
        <v>617</v>
      </c>
      <c r="B67" s="63" t="s">
        <v>92</v>
      </c>
      <c r="C67" s="63" t="s">
        <v>93</v>
      </c>
      <c r="D67" s="63" t="s">
        <v>619</v>
      </c>
      <c r="E67" s="69" t="s">
        <v>53</v>
      </c>
      <c r="F67" s="69" t="s">
        <v>96</v>
      </c>
      <c r="G67" s="69" t="s">
        <v>616</v>
      </c>
      <c r="H67" s="69" t="s">
        <v>273</v>
      </c>
      <c r="I67" s="22">
        <v>71536.1</v>
      </c>
      <c r="J67" s="72" t="s">
        <v>17</v>
      </c>
      <c r="K67" s="72" t="s">
        <v>17</v>
      </c>
      <c r="L67" s="62" t="s">
        <v>17</v>
      </c>
      <c r="M67" s="63" t="s">
        <v>508</v>
      </c>
      <c r="N67" s="5" t="s">
        <v>696</v>
      </c>
    </row>
    <row r="68" spans="1:14" ht="101.25">
      <c r="A68" s="68" t="s">
        <v>618</v>
      </c>
      <c r="B68" s="63" t="s">
        <v>92</v>
      </c>
      <c r="C68" s="63" t="s">
        <v>93</v>
      </c>
      <c r="D68" s="63" t="s">
        <v>619</v>
      </c>
      <c r="E68" s="69" t="s">
        <v>53</v>
      </c>
      <c r="F68" s="69" t="s">
        <v>97</v>
      </c>
      <c r="G68" s="69" t="s">
        <v>616</v>
      </c>
      <c r="H68" s="69" t="s">
        <v>273</v>
      </c>
      <c r="I68" s="22">
        <v>111904</v>
      </c>
      <c r="J68" s="72" t="s">
        <v>17</v>
      </c>
      <c r="K68" s="72" t="s">
        <v>17</v>
      </c>
      <c r="L68" s="62" t="s">
        <v>17</v>
      </c>
      <c r="M68" s="63" t="s">
        <v>508</v>
      </c>
      <c r="N68" s="5" t="s">
        <v>696</v>
      </c>
    </row>
    <row r="69" spans="1:14" ht="78.75">
      <c r="A69" s="4" t="s">
        <v>236</v>
      </c>
      <c r="B69" s="5" t="s">
        <v>98</v>
      </c>
      <c r="C69" s="5" t="s">
        <v>99</v>
      </c>
      <c r="D69" s="5" t="s">
        <v>100</v>
      </c>
      <c r="E69" s="1" t="s">
        <v>55</v>
      </c>
      <c r="F69" s="1" t="s">
        <v>101</v>
      </c>
      <c r="G69" s="1" t="s">
        <v>102</v>
      </c>
      <c r="H69" s="1" t="s">
        <v>54</v>
      </c>
      <c r="I69" s="22">
        <v>117900.3</v>
      </c>
      <c r="J69" s="2" t="s">
        <v>17</v>
      </c>
      <c r="K69" s="2" t="s">
        <v>17</v>
      </c>
      <c r="L69" s="42" t="s">
        <v>17</v>
      </c>
      <c r="M69" s="34" t="s">
        <v>509</v>
      </c>
      <c r="N69" s="33" t="s">
        <v>510</v>
      </c>
    </row>
    <row r="70" spans="1:14" ht="78.75">
      <c r="A70" s="4" t="s">
        <v>237</v>
      </c>
      <c r="B70" s="5" t="s">
        <v>98</v>
      </c>
      <c r="C70" s="5" t="s">
        <v>99</v>
      </c>
      <c r="D70" s="5" t="s">
        <v>100</v>
      </c>
      <c r="E70" s="1" t="s">
        <v>55</v>
      </c>
      <c r="F70" s="1" t="s">
        <v>103</v>
      </c>
      <c r="G70" s="1" t="s">
        <v>102</v>
      </c>
      <c r="H70" s="1" t="s">
        <v>54</v>
      </c>
      <c r="I70" s="22">
        <v>234667.5</v>
      </c>
      <c r="J70" s="2" t="s">
        <v>17</v>
      </c>
      <c r="K70" s="2" t="s">
        <v>17</v>
      </c>
      <c r="L70" s="42" t="s">
        <v>17</v>
      </c>
      <c r="M70" s="34" t="s">
        <v>509</v>
      </c>
      <c r="N70" s="33" t="s">
        <v>510</v>
      </c>
    </row>
    <row r="71" spans="1:14" ht="78.75">
      <c r="A71" s="4" t="s">
        <v>238</v>
      </c>
      <c r="B71" s="5" t="s">
        <v>98</v>
      </c>
      <c r="C71" s="5" t="s">
        <v>99</v>
      </c>
      <c r="D71" s="5" t="s">
        <v>100</v>
      </c>
      <c r="E71" s="1" t="s">
        <v>55</v>
      </c>
      <c r="F71" s="1" t="s">
        <v>104</v>
      </c>
      <c r="G71" s="1" t="s">
        <v>102</v>
      </c>
      <c r="H71" s="1" t="s">
        <v>54</v>
      </c>
      <c r="I71" s="22">
        <v>468958.2</v>
      </c>
      <c r="J71" s="2" t="s">
        <v>17</v>
      </c>
      <c r="K71" s="2" t="s">
        <v>17</v>
      </c>
      <c r="L71" s="42" t="s">
        <v>17</v>
      </c>
      <c r="M71" s="34" t="s">
        <v>509</v>
      </c>
      <c r="N71" s="33" t="s">
        <v>510</v>
      </c>
    </row>
    <row r="72" spans="1:14" ht="123.75">
      <c r="A72" s="4" t="s">
        <v>341</v>
      </c>
      <c r="B72" s="5" t="s">
        <v>342</v>
      </c>
      <c r="C72" s="5" t="s">
        <v>343</v>
      </c>
      <c r="D72" s="5" t="s">
        <v>344</v>
      </c>
      <c r="E72" s="1" t="s">
        <v>53</v>
      </c>
      <c r="F72" s="1" t="s">
        <v>105</v>
      </c>
      <c r="G72" s="1" t="s">
        <v>424</v>
      </c>
      <c r="H72" s="1" t="s">
        <v>425</v>
      </c>
      <c r="I72" s="22">
        <v>335339.7</v>
      </c>
      <c r="J72" s="2" t="s">
        <v>17</v>
      </c>
      <c r="K72" s="2" t="s">
        <v>17</v>
      </c>
      <c r="L72" s="42" t="s">
        <v>17</v>
      </c>
      <c r="M72" s="34" t="s">
        <v>511</v>
      </c>
      <c r="N72" s="33" t="s">
        <v>512</v>
      </c>
    </row>
    <row r="73" spans="1:14" ht="112.5">
      <c r="A73" s="4" t="s">
        <v>239</v>
      </c>
      <c r="B73" s="5" t="s">
        <v>106</v>
      </c>
      <c r="C73" s="5" t="s">
        <v>107</v>
      </c>
      <c r="D73" s="5" t="s">
        <v>108</v>
      </c>
      <c r="E73" s="1" t="s">
        <v>53</v>
      </c>
      <c r="F73" s="1" t="s">
        <v>265</v>
      </c>
      <c r="G73" s="1" t="s">
        <v>197</v>
      </c>
      <c r="H73" s="1" t="s">
        <v>198</v>
      </c>
      <c r="I73" s="22">
        <v>124159.1</v>
      </c>
      <c r="J73" s="2" t="s">
        <v>17</v>
      </c>
      <c r="K73" s="2" t="s">
        <v>17</v>
      </c>
      <c r="L73" s="42" t="s">
        <v>17</v>
      </c>
      <c r="M73" s="5" t="s">
        <v>551</v>
      </c>
      <c r="N73" s="33" t="s">
        <v>513</v>
      </c>
    </row>
    <row r="74" spans="1:14" ht="135">
      <c r="A74" s="4" t="s">
        <v>240</v>
      </c>
      <c r="B74" s="5" t="s">
        <v>109</v>
      </c>
      <c r="C74" s="5" t="s">
        <v>110</v>
      </c>
      <c r="D74" s="5" t="s">
        <v>111</v>
      </c>
      <c r="E74" s="1" t="s">
        <v>55</v>
      </c>
      <c r="F74" s="1" t="s">
        <v>105</v>
      </c>
      <c r="G74" s="1" t="s">
        <v>112</v>
      </c>
      <c r="H74" s="1" t="s">
        <v>15</v>
      </c>
      <c r="I74" s="22">
        <v>376734</v>
      </c>
      <c r="J74" s="2" t="s">
        <v>17</v>
      </c>
      <c r="K74" s="2" t="s">
        <v>17</v>
      </c>
      <c r="L74" s="42" t="s">
        <v>17</v>
      </c>
      <c r="M74" s="5" t="s">
        <v>548</v>
      </c>
      <c r="N74" s="33" t="s">
        <v>611</v>
      </c>
    </row>
    <row r="75" spans="1:14" ht="78.75">
      <c r="A75" s="4" t="s">
        <v>310</v>
      </c>
      <c r="B75" s="5" t="s">
        <v>295</v>
      </c>
      <c r="C75" s="5" t="s">
        <v>296</v>
      </c>
      <c r="D75" s="5" t="s">
        <v>297</v>
      </c>
      <c r="E75" s="1" t="s">
        <v>53</v>
      </c>
      <c r="F75" s="1" t="s">
        <v>298</v>
      </c>
      <c r="G75" s="1" t="s">
        <v>299</v>
      </c>
      <c r="H75" s="1" t="s">
        <v>300</v>
      </c>
      <c r="I75" s="22">
        <v>73774</v>
      </c>
      <c r="J75" s="2" t="s">
        <v>17</v>
      </c>
      <c r="K75" s="2" t="s">
        <v>17</v>
      </c>
      <c r="L75" s="42" t="s">
        <v>17</v>
      </c>
      <c r="M75" s="5" t="s">
        <v>509</v>
      </c>
      <c r="N75" s="33" t="s">
        <v>510</v>
      </c>
    </row>
    <row r="76" spans="1:14" ht="78.75">
      <c r="A76" s="4" t="s">
        <v>311</v>
      </c>
      <c r="B76" s="5" t="s">
        <v>295</v>
      </c>
      <c r="C76" s="5" t="s">
        <v>296</v>
      </c>
      <c r="D76" s="5" t="s">
        <v>297</v>
      </c>
      <c r="E76" s="1" t="s">
        <v>53</v>
      </c>
      <c r="F76" s="1" t="s">
        <v>301</v>
      </c>
      <c r="G76" s="1" t="s">
        <v>299</v>
      </c>
      <c r="H76" s="1" t="s">
        <v>300</v>
      </c>
      <c r="I76" s="22">
        <v>295096.2</v>
      </c>
      <c r="J76" s="2" t="s">
        <v>17</v>
      </c>
      <c r="K76" s="2" t="s">
        <v>17</v>
      </c>
      <c r="L76" s="42" t="s">
        <v>17</v>
      </c>
      <c r="M76" s="5" t="s">
        <v>509</v>
      </c>
      <c r="N76" s="33" t="s">
        <v>510</v>
      </c>
    </row>
    <row r="77" spans="1:14" ht="90">
      <c r="A77" s="4" t="s">
        <v>312</v>
      </c>
      <c r="B77" s="5" t="s">
        <v>302</v>
      </c>
      <c r="C77" s="5" t="s">
        <v>303</v>
      </c>
      <c r="D77" s="5" t="s">
        <v>304</v>
      </c>
      <c r="E77" s="1" t="s">
        <v>53</v>
      </c>
      <c r="F77" s="1" t="s">
        <v>305</v>
      </c>
      <c r="G77" s="1" t="s">
        <v>306</v>
      </c>
      <c r="H77" s="1" t="s">
        <v>24</v>
      </c>
      <c r="I77" s="22">
        <v>203812.8</v>
      </c>
      <c r="J77" s="2" t="s">
        <v>17</v>
      </c>
      <c r="K77" s="2" t="s">
        <v>17</v>
      </c>
      <c r="L77" s="42" t="s">
        <v>17</v>
      </c>
      <c r="M77" s="5" t="s">
        <v>506</v>
      </c>
      <c r="N77" s="33" t="s">
        <v>507</v>
      </c>
    </row>
    <row r="78" spans="1:14" ht="90">
      <c r="A78" s="4" t="s">
        <v>313</v>
      </c>
      <c r="B78" s="5" t="s">
        <v>302</v>
      </c>
      <c r="C78" s="5" t="s">
        <v>303</v>
      </c>
      <c r="D78" s="5" t="s">
        <v>304</v>
      </c>
      <c r="E78" s="1" t="s">
        <v>53</v>
      </c>
      <c r="F78" s="1" t="s">
        <v>307</v>
      </c>
      <c r="G78" s="1" t="s">
        <v>306</v>
      </c>
      <c r="H78" s="1" t="s">
        <v>24</v>
      </c>
      <c r="I78" s="22">
        <v>203812.8</v>
      </c>
      <c r="J78" s="2" t="s">
        <v>17</v>
      </c>
      <c r="K78" s="2" t="s">
        <v>17</v>
      </c>
      <c r="L78" s="42" t="s">
        <v>17</v>
      </c>
      <c r="M78" s="5" t="s">
        <v>506</v>
      </c>
      <c r="N78" s="33" t="s">
        <v>507</v>
      </c>
    </row>
    <row r="79" spans="1:14" ht="90">
      <c r="A79" s="4">
        <v>1039278</v>
      </c>
      <c r="B79" s="5" t="s">
        <v>302</v>
      </c>
      <c r="C79" s="5" t="s">
        <v>303</v>
      </c>
      <c r="D79" s="5" t="s">
        <v>304</v>
      </c>
      <c r="E79" s="1" t="s">
        <v>53</v>
      </c>
      <c r="F79" s="1" t="s">
        <v>308</v>
      </c>
      <c r="G79" s="1" t="s">
        <v>306</v>
      </c>
      <c r="H79" s="1" t="s">
        <v>24</v>
      </c>
      <c r="I79" s="22">
        <v>203812.8</v>
      </c>
      <c r="J79" s="2" t="s">
        <v>17</v>
      </c>
      <c r="K79" s="2" t="s">
        <v>17</v>
      </c>
      <c r="L79" s="42" t="s">
        <v>17</v>
      </c>
      <c r="M79" s="5" t="s">
        <v>506</v>
      </c>
      <c r="N79" s="33" t="s">
        <v>507</v>
      </c>
    </row>
    <row r="80" spans="1:14" ht="157.5">
      <c r="A80" s="4" t="s">
        <v>345</v>
      </c>
      <c r="B80" s="5" t="s">
        <v>346</v>
      </c>
      <c r="C80" s="5" t="s">
        <v>347</v>
      </c>
      <c r="D80" s="5" t="s">
        <v>348</v>
      </c>
      <c r="E80" s="1" t="s">
        <v>53</v>
      </c>
      <c r="F80" s="1" t="s">
        <v>419</v>
      </c>
      <c r="G80" s="1" t="s">
        <v>697</v>
      </c>
      <c r="H80" s="1" t="s">
        <v>435</v>
      </c>
      <c r="I80" s="22">
        <v>140098.3</v>
      </c>
      <c r="J80" s="2" t="s">
        <v>17</v>
      </c>
      <c r="K80" s="2" t="s">
        <v>17</v>
      </c>
      <c r="L80" s="42" t="s">
        <v>17</v>
      </c>
      <c r="M80" s="5" t="s">
        <v>698</v>
      </c>
      <c r="N80" s="99" t="s">
        <v>514</v>
      </c>
    </row>
    <row r="81" spans="1:14" ht="90">
      <c r="A81" s="4" t="s">
        <v>349</v>
      </c>
      <c r="B81" s="5" t="s">
        <v>350</v>
      </c>
      <c r="C81" s="5" t="s">
        <v>351</v>
      </c>
      <c r="D81" s="5" t="s">
        <v>352</v>
      </c>
      <c r="E81" s="1" t="s">
        <v>266</v>
      </c>
      <c r="F81" s="1" t="s">
        <v>353</v>
      </c>
      <c r="G81" s="1" t="s">
        <v>112</v>
      </c>
      <c r="H81" s="1" t="s">
        <v>15</v>
      </c>
      <c r="I81" s="22">
        <v>185874.4</v>
      </c>
      <c r="J81" s="2" t="s">
        <v>17</v>
      </c>
      <c r="K81" s="2" t="s">
        <v>17</v>
      </c>
      <c r="L81" s="42" t="s">
        <v>17</v>
      </c>
      <c r="M81" s="5" t="s">
        <v>640</v>
      </c>
      <c r="N81" s="33" t="s">
        <v>515</v>
      </c>
    </row>
    <row r="82" spans="1:14" ht="90">
      <c r="A82" s="4" t="s">
        <v>354</v>
      </c>
      <c r="B82" s="5" t="s">
        <v>350</v>
      </c>
      <c r="C82" s="5" t="s">
        <v>351</v>
      </c>
      <c r="D82" s="5" t="s">
        <v>352</v>
      </c>
      <c r="E82" s="1" t="s">
        <v>266</v>
      </c>
      <c r="F82" s="1" t="s">
        <v>355</v>
      </c>
      <c r="G82" s="1" t="s">
        <v>112</v>
      </c>
      <c r="H82" s="1" t="s">
        <v>15</v>
      </c>
      <c r="I82" s="22">
        <v>370840.8</v>
      </c>
      <c r="J82" s="2" t="s">
        <v>17</v>
      </c>
      <c r="K82" s="2" t="s">
        <v>17</v>
      </c>
      <c r="L82" s="42" t="s">
        <v>17</v>
      </c>
      <c r="M82" s="5" t="s">
        <v>640</v>
      </c>
      <c r="N82" s="33" t="s">
        <v>515</v>
      </c>
    </row>
    <row r="83" spans="1:14" ht="90">
      <c r="A83" s="4" t="s">
        <v>356</v>
      </c>
      <c r="B83" s="5" t="s">
        <v>350</v>
      </c>
      <c r="C83" s="5" t="s">
        <v>351</v>
      </c>
      <c r="D83" s="5" t="s">
        <v>352</v>
      </c>
      <c r="E83" s="1" t="s">
        <v>266</v>
      </c>
      <c r="F83" s="1" t="s">
        <v>357</v>
      </c>
      <c r="G83" s="1" t="s">
        <v>112</v>
      </c>
      <c r="H83" s="1" t="s">
        <v>15</v>
      </c>
      <c r="I83" s="22">
        <v>370840.8</v>
      </c>
      <c r="J83" s="2" t="s">
        <v>17</v>
      </c>
      <c r="K83" s="2" t="s">
        <v>17</v>
      </c>
      <c r="L83" s="42" t="s">
        <v>17</v>
      </c>
      <c r="M83" s="5" t="s">
        <v>640</v>
      </c>
      <c r="N83" s="33" t="s">
        <v>515</v>
      </c>
    </row>
    <row r="84" spans="1:14" ht="157.5">
      <c r="A84" s="89" t="s">
        <v>699</v>
      </c>
      <c r="B84" s="90" t="s">
        <v>700</v>
      </c>
      <c r="C84" s="90" t="s">
        <v>701</v>
      </c>
      <c r="D84" s="90" t="s">
        <v>702</v>
      </c>
      <c r="E84" s="91" t="s">
        <v>55</v>
      </c>
      <c r="F84" s="91" t="s">
        <v>703</v>
      </c>
      <c r="G84" s="91" t="s">
        <v>704</v>
      </c>
      <c r="H84" s="91" t="s">
        <v>594</v>
      </c>
      <c r="I84" s="93">
        <v>585519.9</v>
      </c>
      <c r="J84" s="94" t="s">
        <v>17</v>
      </c>
      <c r="K84" s="95" t="s">
        <v>17</v>
      </c>
      <c r="L84" s="94" t="s">
        <v>17</v>
      </c>
      <c r="M84" s="63" t="s">
        <v>698</v>
      </c>
      <c r="N84" s="96" t="s">
        <v>514</v>
      </c>
    </row>
    <row r="85" spans="1:14" ht="157.5">
      <c r="A85" s="89">
        <v>1039658</v>
      </c>
      <c r="B85" s="90" t="s">
        <v>705</v>
      </c>
      <c r="C85" s="90" t="s">
        <v>706</v>
      </c>
      <c r="D85" s="90" t="s">
        <v>707</v>
      </c>
      <c r="E85" s="91" t="s">
        <v>53</v>
      </c>
      <c r="F85" s="91" t="s">
        <v>708</v>
      </c>
      <c r="G85" s="92" t="s">
        <v>709</v>
      </c>
      <c r="H85" s="92" t="s">
        <v>710</v>
      </c>
      <c r="I85" s="93">
        <v>444453.4</v>
      </c>
      <c r="J85" s="94" t="s">
        <v>17</v>
      </c>
      <c r="K85" s="95" t="s">
        <v>17</v>
      </c>
      <c r="L85" s="94" t="s">
        <v>17</v>
      </c>
      <c r="M85" s="100" t="s">
        <v>711</v>
      </c>
      <c r="N85" s="96" t="s">
        <v>514</v>
      </c>
    </row>
    <row r="86" spans="1:14" ht="101.25">
      <c r="A86" s="89">
        <v>1039671</v>
      </c>
      <c r="B86" s="90" t="s">
        <v>712</v>
      </c>
      <c r="C86" s="90" t="s">
        <v>713</v>
      </c>
      <c r="D86" s="90" t="s">
        <v>714</v>
      </c>
      <c r="E86" s="91" t="s">
        <v>53</v>
      </c>
      <c r="F86" s="91" t="s">
        <v>715</v>
      </c>
      <c r="G86" s="92" t="s">
        <v>716</v>
      </c>
      <c r="H86" s="92" t="s">
        <v>717</v>
      </c>
      <c r="I86" s="93">
        <v>729692.8</v>
      </c>
      <c r="J86" s="94" t="s">
        <v>17</v>
      </c>
      <c r="K86" s="95" t="s">
        <v>17</v>
      </c>
      <c r="L86" s="94" t="s">
        <v>17</v>
      </c>
      <c r="M86" s="63" t="s">
        <v>718</v>
      </c>
      <c r="N86" s="96" t="s">
        <v>719</v>
      </c>
    </row>
    <row r="87" spans="1:14" ht="101.25">
      <c r="A87" s="89" t="s">
        <v>720</v>
      </c>
      <c r="B87" s="90" t="s">
        <v>721</v>
      </c>
      <c r="C87" s="90" t="s">
        <v>722</v>
      </c>
      <c r="D87" s="90" t="s">
        <v>723</v>
      </c>
      <c r="E87" s="91" t="s">
        <v>55</v>
      </c>
      <c r="F87" s="91" t="s">
        <v>724</v>
      </c>
      <c r="G87" s="92" t="s">
        <v>697</v>
      </c>
      <c r="H87" s="92" t="s">
        <v>435</v>
      </c>
      <c r="I87" s="93">
        <v>519973</v>
      </c>
      <c r="J87" s="94" t="s">
        <v>17</v>
      </c>
      <c r="K87" s="95" t="s">
        <v>17</v>
      </c>
      <c r="L87" s="94" t="s">
        <v>17</v>
      </c>
      <c r="M87" s="63" t="s">
        <v>725</v>
      </c>
      <c r="N87" s="96" t="s">
        <v>719</v>
      </c>
    </row>
    <row r="88" spans="1:14" ht="157.5">
      <c r="A88" s="68">
        <v>1039337</v>
      </c>
      <c r="B88" s="63" t="s">
        <v>726</v>
      </c>
      <c r="C88" s="63" t="s">
        <v>727</v>
      </c>
      <c r="D88" s="63" t="s">
        <v>728</v>
      </c>
      <c r="E88" s="69" t="s">
        <v>53</v>
      </c>
      <c r="F88" s="69" t="s">
        <v>729</v>
      </c>
      <c r="G88" s="69" t="s">
        <v>697</v>
      </c>
      <c r="H88" s="69" t="s">
        <v>435</v>
      </c>
      <c r="I88" s="73">
        <v>558834.9</v>
      </c>
      <c r="J88" s="72" t="s">
        <v>17</v>
      </c>
      <c r="K88" s="73" t="s">
        <v>17</v>
      </c>
      <c r="L88" s="72" t="s">
        <v>17</v>
      </c>
      <c r="M88" s="100" t="s">
        <v>730</v>
      </c>
      <c r="N88" s="96" t="s">
        <v>514</v>
      </c>
    </row>
    <row r="89" spans="1:14" ht="146.25">
      <c r="A89" s="4">
        <v>1069140</v>
      </c>
      <c r="B89" s="5" t="s">
        <v>113</v>
      </c>
      <c r="C89" s="5" t="s">
        <v>114</v>
      </c>
      <c r="D89" s="5" t="s">
        <v>115</v>
      </c>
      <c r="E89" s="1" t="s">
        <v>199</v>
      </c>
      <c r="F89" s="1" t="s">
        <v>200</v>
      </c>
      <c r="G89" s="1" t="s">
        <v>116</v>
      </c>
      <c r="H89" s="1" t="s">
        <v>117</v>
      </c>
      <c r="I89" s="22">
        <v>30370.2</v>
      </c>
      <c r="J89" s="2" t="s">
        <v>17</v>
      </c>
      <c r="K89" s="2" t="s">
        <v>17</v>
      </c>
      <c r="L89" s="42" t="s">
        <v>17</v>
      </c>
      <c r="M89" s="5" t="s">
        <v>516</v>
      </c>
      <c r="N89" s="33" t="s">
        <v>517</v>
      </c>
    </row>
    <row r="90" spans="1:14" ht="78.75">
      <c r="A90" s="4" t="s">
        <v>623</v>
      </c>
      <c r="B90" s="5" t="s">
        <v>624</v>
      </c>
      <c r="C90" s="5" t="s">
        <v>625</v>
      </c>
      <c r="D90" s="5" t="s">
        <v>629</v>
      </c>
      <c r="E90" s="1" t="s">
        <v>55</v>
      </c>
      <c r="F90" s="1" t="s">
        <v>626</v>
      </c>
      <c r="G90" s="1" t="s">
        <v>90</v>
      </c>
      <c r="H90" s="1" t="s">
        <v>91</v>
      </c>
      <c r="I90" s="2">
        <v>601365.1</v>
      </c>
      <c r="J90" s="2" t="s">
        <v>17</v>
      </c>
      <c r="K90" s="2" t="s">
        <v>17</v>
      </c>
      <c r="L90" s="42" t="s">
        <v>17</v>
      </c>
      <c r="M90" s="5" t="s">
        <v>627</v>
      </c>
      <c r="N90" s="33" t="s">
        <v>628</v>
      </c>
    </row>
    <row r="91" spans="1:14" s="45" customFormat="1" ht="101.25">
      <c r="A91" s="13" t="s">
        <v>358</v>
      </c>
      <c r="B91" s="14" t="s">
        <v>359</v>
      </c>
      <c r="C91" s="15" t="s">
        <v>360</v>
      </c>
      <c r="D91" s="15" t="s">
        <v>361</v>
      </c>
      <c r="E91" s="16" t="s">
        <v>362</v>
      </c>
      <c r="F91" s="16" t="s">
        <v>363</v>
      </c>
      <c r="G91" s="16" t="s">
        <v>364</v>
      </c>
      <c r="H91" s="16" t="s">
        <v>40</v>
      </c>
      <c r="I91" s="22">
        <v>330952.9</v>
      </c>
      <c r="J91" s="2" t="s">
        <v>365</v>
      </c>
      <c r="K91" s="2">
        <f>I91/112/40*160</f>
        <v>11819.74642857143</v>
      </c>
      <c r="L91" s="42" t="s">
        <v>17</v>
      </c>
      <c r="M91" s="35" t="s">
        <v>731</v>
      </c>
      <c r="N91" s="33" t="s">
        <v>641</v>
      </c>
    </row>
    <row r="92" spans="1:14" s="45" customFormat="1" ht="101.25">
      <c r="A92" s="13" t="s">
        <v>366</v>
      </c>
      <c r="B92" s="14" t="s">
        <v>367</v>
      </c>
      <c r="C92" s="15" t="s">
        <v>368</v>
      </c>
      <c r="D92" s="15" t="s">
        <v>369</v>
      </c>
      <c r="E92" s="16" t="s">
        <v>266</v>
      </c>
      <c r="F92" s="16" t="s">
        <v>370</v>
      </c>
      <c r="G92" s="16" t="s">
        <v>371</v>
      </c>
      <c r="H92" s="16" t="s">
        <v>54</v>
      </c>
      <c r="I92" s="22">
        <v>343851</v>
      </c>
      <c r="J92" s="2" t="s">
        <v>372</v>
      </c>
      <c r="K92" s="2">
        <f>I92/120/250*1000</f>
        <v>11461.7</v>
      </c>
      <c r="L92" s="42" t="s">
        <v>17</v>
      </c>
      <c r="M92" s="35" t="s">
        <v>732</v>
      </c>
      <c r="N92" s="33" t="s">
        <v>612</v>
      </c>
    </row>
    <row r="93" spans="1:14" ht="56.25">
      <c r="A93" s="4" t="s">
        <v>241</v>
      </c>
      <c r="B93" s="5" t="s">
        <v>119</v>
      </c>
      <c r="C93" s="5" t="s">
        <v>120</v>
      </c>
      <c r="D93" s="5" t="s">
        <v>121</v>
      </c>
      <c r="E93" s="1" t="s">
        <v>18</v>
      </c>
      <c r="F93" s="1" t="s">
        <v>122</v>
      </c>
      <c r="G93" s="1" t="s">
        <v>434</v>
      </c>
      <c r="H93" s="1" t="s">
        <v>435</v>
      </c>
      <c r="I93" s="22">
        <v>88157.3</v>
      </c>
      <c r="J93" s="1" t="s">
        <v>17</v>
      </c>
      <c r="K93" s="2" t="s">
        <v>17</v>
      </c>
      <c r="L93" s="40" t="s">
        <v>17</v>
      </c>
      <c r="M93" s="5" t="s">
        <v>518</v>
      </c>
      <c r="N93" s="5" t="s">
        <v>519</v>
      </c>
    </row>
    <row r="94" spans="1:14" ht="56.25">
      <c r="A94" s="4" t="s">
        <v>242</v>
      </c>
      <c r="B94" s="5" t="s">
        <v>119</v>
      </c>
      <c r="C94" s="5" t="s">
        <v>123</v>
      </c>
      <c r="D94" s="5" t="s">
        <v>121</v>
      </c>
      <c r="E94" s="1" t="s">
        <v>18</v>
      </c>
      <c r="F94" s="1" t="s">
        <v>124</v>
      </c>
      <c r="G94" s="1" t="s">
        <v>434</v>
      </c>
      <c r="H94" s="1" t="s">
        <v>435</v>
      </c>
      <c r="I94" s="22">
        <v>78051</v>
      </c>
      <c r="J94" s="1" t="s">
        <v>17</v>
      </c>
      <c r="K94" s="2" t="s">
        <v>17</v>
      </c>
      <c r="L94" s="40" t="s">
        <v>17</v>
      </c>
      <c r="M94" s="5" t="s">
        <v>518</v>
      </c>
      <c r="N94" s="5" t="s">
        <v>519</v>
      </c>
    </row>
    <row r="95" spans="1:14" ht="56.25">
      <c r="A95" s="4" t="s">
        <v>243</v>
      </c>
      <c r="B95" s="5" t="s">
        <v>119</v>
      </c>
      <c r="C95" s="5" t="s">
        <v>120</v>
      </c>
      <c r="D95" s="5" t="s">
        <v>125</v>
      </c>
      <c r="E95" s="1" t="s">
        <v>18</v>
      </c>
      <c r="F95" s="1" t="s">
        <v>126</v>
      </c>
      <c r="G95" s="1" t="s">
        <v>127</v>
      </c>
      <c r="H95" s="1" t="s">
        <v>128</v>
      </c>
      <c r="I95" s="22">
        <v>71500.6</v>
      </c>
      <c r="J95" s="1" t="s">
        <v>129</v>
      </c>
      <c r="K95" s="2">
        <f>I95/4/30*4.3</f>
        <v>2562.1048333333333</v>
      </c>
      <c r="L95" s="40" t="s">
        <v>17</v>
      </c>
      <c r="M95" s="5" t="s">
        <v>518</v>
      </c>
      <c r="N95" s="5" t="s">
        <v>519</v>
      </c>
    </row>
    <row r="96" spans="1:14" ht="67.5">
      <c r="A96" s="4" t="s">
        <v>244</v>
      </c>
      <c r="B96" s="5" t="s">
        <v>130</v>
      </c>
      <c r="C96" s="5" t="s">
        <v>131</v>
      </c>
      <c r="D96" s="5" t="s">
        <v>132</v>
      </c>
      <c r="E96" s="1" t="s">
        <v>133</v>
      </c>
      <c r="F96" s="1" t="s">
        <v>134</v>
      </c>
      <c r="G96" s="1" t="s">
        <v>426</v>
      </c>
      <c r="H96" s="1" t="s">
        <v>24</v>
      </c>
      <c r="I96" s="22">
        <v>82798.3</v>
      </c>
      <c r="J96" s="1" t="s">
        <v>135</v>
      </c>
      <c r="K96" s="2">
        <f>I96/15/9600000*4000000</f>
        <v>2299.952777777778</v>
      </c>
      <c r="L96" s="40" t="s">
        <v>17</v>
      </c>
      <c r="M96" s="5" t="s">
        <v>518</v>
      </c>
      <c r="N96" s="5" t="s">
        <v>519</v>
      </c>
    </row>
    <row r="97" spans="1:14" ht="315">
      <c r="A97" s="4" t="s">
        <v>245</v>
      </c>
      <c r="B97" s="5" t="s">
        <v>137</v>
      </c>
      <c r="C97" s="5" t="s">
        <v>138</v>
      </c>
      <c r="D97" s="5" t="s">
        <v>139</v>
      </c>
      <c r="E97" s="1" t="s">
        <v>18</v>
      </c>
      <c r="F97" s="1" t="s">
        <v>140</v>
      </c>
      <c r="G97" s="1" t="s">
        <v>50</v>
      </c>
      <c r="H97" s="1" t="s">
        <v>15</v>
      </c>
      <c r="I97" s="22">
        <v>13173.9</v>
      </c>
      <c r="J97" s="2" t="s">
        <v>141</v>
      </c>
      <c r="K97" s="2">
        <f>I97/135*26</f>
        <v>2537.1955555555555</v>
      </c>
      <c r="L97" s="40" t="s">
        <v>17</v>
      </c>
      <c r="M97" s="5" t="s">
        <v>521</v>
      </c>
      <c r="N97" s="5" t="s">
        <v>520</v>
      </c>
    </row>
    <row r="98" spans="1:14" ht="315">
      <c r="A98" s="4" t="s">
        <v>246</v>
      </c>
      <c r="B98" s="5" t="s">
        <v>137</v>
      </c>
      <c r="C98" s="5" t="s">
        <v>138</v>
      </c>
      <c r="D98" s="5" t="s">
        <v>139</v>
      </c>
      <c r="E98" s="1" t="s">
        <v>18</v>
      </c>
      <c r="F98" s="1" t="s">
        <v>142</v>
      </c>
      <c r="G98" s="1" t="s">
        <v>50</v>
      </c>
      <c r="H98" s="1" t="s">
        <v>15</v>
      </c>
      <c r="I98" s="22">
        <v>15872.8</v>
      </c>
      <c r="J98" s="2" t="s">
        <v>141</v>
      </c>
      <c r="K98" s="2">
        <f>I98/180*26</f>
        <v>2292.737777777778</v>
      </c>
      <c r="L98" s="40" t="s">
        <v>17</v>
      </c>
      <c r="M98" s="5" t="s">
        <v>521</v>
      </c>
      <c r="N98" s="5" t="s">
        <v>520</v>
      </c>
    </row>
    <row r="99" spans="1:14" ht="123.75">
      <c r="A99" s="4" t="s">
        <v>247</v>
      </c>
      <c r="B99" s="5" t="s">
        <v>144</v>
      </c>
      <c r="C99" s="5" t="s">
        <v>145</v>
      </c>
      <c r="D99" s="5" t="s">
        <v>146</v>
      </c>
      <c r="E99" s="3" t="s">
        <v>18</v>
      </c>
      <c r="F99" s="1" t="s">
        <v>147</v>
      </c>
      <c r="G99" s="1" t="s">
        <v>436</v>
      </c>
      <c r="H99" s="1" t="s">
        <v>437</v>
      </c>
      <c r="I99" s="22">
        <v>71795.1</v>
      </c>
      <c r="J99" s="1" t="s">
        <v>148</v>
      </c>
      <c r="K99" s="2">
        <f>I99/28/20*20</f>
        <v>2564.1107142857145</v>
      </c>
      <c r="L99" s="40" t="s">
        <v>17</v>
      </c>
      <c r="M99" s="5" t="s">
        <v>522</v>
      </c>
      <c r="N99" s="5" t="s">
        <v>519</v>
      </c>
    </row>
    <row r="100" spans="1:14" ht="90">
      <c r="A100" s="4" t="s">
        <v>380</v>
      </c>
      <c r="B100" s="5" t="s">
        <v>144</v>
      </c>
      <c r="C100" s="5" t="s">
        <v>145</v>
      </c>
      <c r="D100" s="5" t="s">
        <v>146</v>
      </c>
      <c r="E100" s="3" t="s">
        <v>381</v>
      </c>
      <c r="F100" s="1" t="s">
        <v>420</v>
      </c>
      <c r="G100" s="1" t="s">
        <v>439</v>
      </c>
      <c r="H100" s="1" t="s">
        <v>438</v>
      </c>
      <c r="I100" s="22">
        <v>52218.5</v>
      </c>
      <c r="J100" s="1" t="s">
        <v>148</v>
      </c>
      <c r="K100" s="2">
        <f>I100/12/40*20</f>
        <v>2175.7708333333335</v>
      </c>
      <c r="L100" s="40" t="s">
        <v>17</v>
      </c>
      <c r="M100" s="5" t="s">
        <v>522</v>
      </c>
      <c r="N100" s="5" t="s">
        <v>519</v>
      </c>
    </row>
    <row r="101" spans="1:14" ht="56.25">
      <c r="A101" s="52" t="s">
        <v>404</v>
      </c>
      <c r="B101" s="53" t="s">
        <v>144</v>
      </c>
      <c r="C101" s="58" t="s">
        <v>405</v>
      </c>
      <c r="D101" s="58" t="s">
        <v>406</v>
      </c>
      <c r="E101" s="1" t="s">
        <v>18</v>
      </c>
      <c r="F101" s="1" t="s">
        <v>407</v>
      </c>
      <c r="G101" s="1" t="s">
        <v>408</v>
      </c>
      <c r="H101" s="1" t="s">
        <v>409</v>
      </c>
      <c r="I101" s="22">
        <v>49864.5</v>
      </c>
      <c r="J101" s="61" t="s">
        <v>148</v>
      </c>
      <c r="K101" s="22">
        <f>I101/28/20*20</f>
        <v>1780.875</v>
      </c>
      <c r="L101" s="40" t="s">
        <v>17</v>
      </c>
      <c r="M101" s="5" t="s">
        <v>523</v>
      </c>
      <c r="N101" s="5" t="s">
        <v>519</v>
      </c>
    </row>
    <row r="102" spans="1:14" ht="56.25">
      <c r="A102" s="4" t="s">
        <v>568</v>
      </c>
      <c r="B102" s="5" t="s">
        <v>144</v>
      </c>
      <c r="C102" s="5" t="s">
        <v>405</v>
      </c>
      <c r="D102" s="5" t="s">
        <v>406</v>
      </c>
      <c r="E102" s="1" t="s">
        <v>18</v>
      </c>
      <c r="F102" s="1" t="s">
        <v>420</v>
      </c>
      <c r="G102" s="1" t="s">
        <v>569</v>
      </c>
      <c r="H102" s="1" t="s">
        <v>409</v>
      </c>
      <c r="I102" s="22">
        <v>51769.4</v>
      </c>
      <c r="J102" s="1" t="s">
        <v>148</v>
      </c>
      <c r="K102" s="2">
        <f>I102/12/40*20</f>
        <v>2157.0583333333334</v>
      </c>
      <c r="L102" s="40" t="s">
        <v>17</v>
      </c>
      <c r="M102" s="5" t="s">
        <v>523</v>
      </c>
      <c r="N102" s="5" t="s">
        <v>519</v>
      </c>
    </row>
    <row r="103" spans="1:14" ht="112.5">
      <c r="A103" s="4" t="s">
        <v>373</v>
      </c>
      <c r="B103" s="5" t="s">
        <v>374</v>
      </c>
      <c r="C103" s="5" t="s">
        <v>375</v>
      </c>
      <c r="D103" s="5" t="s">
        <v>376</v>
      </c>
      <c r="E103" s="3" t="s">
        <v>27</v>
      </c>
      <c r="F103" s="1" t="s">
        <v>377</v>
      </c>
      <c r="G103" s="1" t="s">
        <v>378</v>
      </c>
      <c r="H103" s="1" t="s">
        <v>91</v>
      </c>
      <c r="I103" s="22">
        <v>649425.9</v>
      </c>
      <c r="J103" s="1" t="s">
        <v>550</v>
      </c>
      <c r="K103" s="2">
        <f>I103/1.2/20*16.8</f>
        <v>454598.13</v>
      </c>
      <c r="L103" s="40" t="s">
        <v>17</v>
      </c>
      <c r="M103" s="5" t="s">
        <v>570</v>
      </c>
      <c r="N103" s="5" t="s">
        <v>524</v>
      </c>
    </row>
    <row r="104" spans="1:14" ht="45">
      <c r="A104" s="89" t="s">
        <v>733</v>
      </c>
      <c r="B104" s="90" t="s">
        <v>734</v>
      </c>
      <c r="C104" s="90" t="s">
        <v>735</v>
      </c>
      <c r="D104" s="90" t="s">
        <v>736</v>
      </c>
      <c r="E104" s="91" t="s">
        <v>69</v>
      </c>
      <c r="F104" s="91" t="s">
        <v>737</v>
      </c>
      <c r="G104" s="92" t="s">
        <v>738</v>
      </c>
      <c r="H104" s="92" t="s">
        <v>128</v>
      </c>
      <c r="I104" s="93">
        <v>176134.5</v>
      </c>
      <c r="J104" s="94" t="s">
        <v>586</v>
      </c>
      <c r="K104" s="95">
        <f>I104/300*10</f>
        <v>5871.15</v>
      </c>
      <c r="L104" s="94" t="s">
        <v>17</v>
      </c>
      <c r="M104" s="63" t="s">
        <v>523</v>
      </c>
      <c r="N104" s="63" t="s">
        <v>519</v>
      </c>
    </row>
    <row r="105" spans="1:14" ht="30.75" customHeight="1">
      <c r="A105" s="89" t="s">
        <v>739</v>
      </c>
      <c r="B105" s="90" t="s">
        <v>740</v>
      </c>
      <c r="C105" s="90" t="s">
        <v>741</v>
      </c>
      <c r="D105" s="90" t="s">
        <v>742</v>
      </c>
      <c r="E105" s="91" t="s">
        <v>55</v>
      </c>
      <c r="F105" s="91" t="s">
        <v>743</v>
      </c>
      <c r="G105" s="92" t="s">
        <v>112</v>
      </c>
      <c r="H105" s="92" t="s">
        <v>15</v>
      </c>
      <c r="I105" s="93">
        <v>159063.3</v>
      </c>
      <c r="J105" s="94" t="s">
        <v>744</v>
      </c>
      <c r="K105" s="95">
        <f>I105/28/0.5*0.5</f>
        <v>5680.832142857143</v>
      </c>
      <c r="L105" s="94" t="s">
        <v>17</v>
      </c>
      <c r="M105" s="63" t="s">
        <v>523</v>
      </c>
      <c r="N105" s="63" t="s">
        <v>519</v>
      </c>
    </row>
    <row r="106" spans="1:14" ht="67.5">
      <c r="A106" s="13" t="s">
        <v>580</v>
      </c>
      <c r="B106" s="14" t="s">
        <v>581</v>
      </c>
      <c r="C106" s="15" t="s">
        <v>582</v>
      </c>
      <c r="D106" s="15" t="s">
        <v>583</v>
      </c>
      <c r="E106" s="16" t="s">
        <v>53</v>
      </c>
      <c r="F106" s="16" t="s">
        <v>584</v>
      </c>
      <c r="G106" s="16" t="s">
        <v>585</v>
      </c>
      <c r="H106" s="16" t="s">
        <v>24</v>
      </c>
      <c r="I106" s="22">
        <v>77076.8</v>
      </c>
      <c r="J106" s="2" t="s">
        <v>586</v>
      </c>
      <c r="K106" s="2">
        <f>I106/56/5*10</f>
        <v>2752.7428571428572</v>
      </c>
      <c r="L106" s="42" t="s">
        <v>17</v>
      </c>
      <c r="M106" s="35" t="s">
        <v>587</v>
      </c>
      <c r="N106" s="67" t="s">
        <v>520</v>
      </c>
    </row>
    <row r="107" spans="1:14" ht="31.5" customHeight="1">
      <c r="A107" s="89">
        <v>1014003</v>
      </c>
      <c r="B107" s="90" t="s">
        <v>745</v>
      </c>
      <c r="C107" s="90" t="s">
        <v>746</v>
      </c>
      <c r="D107" s="90" t="s">
        <v>747</v>
      </c>
      <c r="E107" s="91" t="s">
        <v>53</v>
      </c>
      <c r="F107" s="91" t="s">
        <v>748</v>
      </c>
      <c r="G107" s="92" t="s">
        <v>749</v>
      </c>
      <c r="H107" s="92" t="s">
        <v>60</v>
      </c>
      <c r="I107" s="93">
        <v>75236.4</v>
      </c>
      <c r="J107" s="94" t="s">
        <v>750</v>
      </c>
      <c r="K107" s="95">
        <f>I107/28/14*14</f>
        <v>2687.0142857142855</v>
      </c>
      <c r="L107" s="94" t="s">
        <v>17</v>
      </c>
      <c r="M107" s="63" t="s">
        <v>523</v>
      </c>
      <c r="N107" s="63" t="s">
        <v>519</v>
      </c>
    </row>
    <row r="108" spans="1:14" ht="90">
      <c r="A108" s="46" t="s">
        <v>427</v>
      </c>
      <c r="B108" s="47" t="s">
        <v>428</v>
      </c>
      <c r="C108" s="47" t="s">
        <v>429</v>
      </c>
      <c r="D108" s="48" t="s">
        <v>430</v>
      </c>
      <c r="E108" s="49" t="s">
        <v>59</v>
      </c>
      <c r="F108" s="49" t="s">
        <v>431</v>
      </c>
      <c r="G108" s="49" t="s">
        <v>334</v>
      </c>
      <c r="H108" s="49" t="s">
        <v>54</v>
      </c>
      <c r="I108" s="22">
        <v>163002</v>
      </c>
      <c r="J108" s="51" t="s">
        <v>17</v>
      </c>
      <c r="K108" s="50" t="s">
        <v>17</v>
      </c>
      <c r="L108" s="40" t="s">
        <v>17</v>
      </c>
      <c r="M108" s="5" t="s">
        <v>554</v>
      </c>
      <c r="N108" s="5" t="s">
        <v>561</v>
      </c>
    </row>
    <row r="109" spans="1:14" ht="45">
      <c r="A109" s="89" t="s">
        <v>751</v>
      </c>
      <c r="B109" s="90" t="s">
        <v>752</v>
      </c>
      <c r="C109" s="90" t="s">
        <v>753</v>
      </c>
      <c r="D109" s="90" t="s">
        <v>754</v>
      </c>
      <c r="E109" s="91" t="s">
        <v>69</v>
      </c>
      <c r="F109" s="91" t="s">
        <v>755</v>
      </c>
      <c r="G109" s="92" t="s">
        <v>756</v>
      </c>
      <c r="H109" s="92" t="s">
        <v>757</v>
      </c>
      <c r="I109" s="93">
        <v>937137.4</v>
      </c>
      <c r="J109" s="94" t="s">
        <v>758</v>
      </c>
      <c r="K109" s="95">
        <f>I109/12*0.13</f>
        <v>10152.321833333335</v>
      </c>
      <c r="L109" s="94" t="s">
        <v>17</v>
      </c>
      <c r="M109" s="63" t="s">
        <v>523</v>
      </c>
      <c r="N109" s="63" t="s">
        <v>519</v>
      </c>
    </row>
    <row r="110" spans="1:14" ht="56.25">
      <c r="A110" s="89" t="s">
        <v>759</v>
      </c>
      <c r="B110" s="90" t="s">
        <v>760</v>
      </c>
      <c r="C110" s="90" t="s">
        <v>761</v>
      </c>
      <c r="D110" s="90" t="s">
        <v>762</v>
      </c>
      <c r="E110" s="91" t="s">
        <v>69</v>
      </c>
      <c r="F110" s="91" t="s">
        <v>763</v>
      </c>
      <c r="G110" s="92" t="s">
        <v>764</v>
      </c>
      <c r="H110" s="92" t="s">
        <v>29</v>
      </c>
      <c r="I110" s="93">
        <v>609135.8</v>
      </c>
      <c r="J110" s="94" t="s">
        <v>765</v>
      </c>
      <c r="K110" s="95">
        <f>I110/300*3.29</f>
        <v>6680.189273333333</v>
      </c>
      <c r="L110" s="94" t="s">
        <v>17</v>
      </c>
      <c r="M110" s="63" t="s">
        <v>523</v>
      </c>
      <c r="N110" s="63" t="s">
        <v>519</v>
      </c>
    </row>
    <row r="111" spans="1:14" ht="56.25">
      <c r="A111" s="13" t="s">
        <v>588</v>
      </c>
      <c r="B111" s="14" t="s">
        <v>589</v>
      </c>
      <c r="C111" s="15" t="s">
        <v>590</v>
      </c>
      <c r="D111" s="15" t="s">
        <v>591</v>
      </c>
      <c r="E111" s="16" t="s">
        <v>53</v>
      </c>
      <c r="F111" s="16" t="s">
        <v>592</v>
      </c>
      <c r="G111" s="16" t="s">
        <v>593</v>
      </c>
      <c r="H111" s="16" t="s">
        <v>594</v>
      </c>
      <c r="I111" s="22">
        <v>96331.5</v>
      </c>
      <c r="J111" s="42" t="s">
        <v>17</v>
      </c>
      <c r="K111" s="42" t="s">
        <v>17</v>
      </c>
      <c r="L111" s="42" t="s">
        <v>17</v>
      </c>
      <c r="M111" s="35" t="s">
        <v>587</v>
      </c>
      <c r="N111" s="67" t="s">
        <v>520</v>
      </c>
    </row>
    <row r="112" spans="1:14" ht="33.75">
      <c r="A112" s="89" t="s">
        <v>766</v>
      </c>
      <c r="B112" s="90" t="s">
        <v>767</v>
      </c>
      <c r="C112" s="90" t="s">
        <v>768</v>
      </c>
      <c r="D112" s="90" t="s">
        <v>769</v>
      </c>
      <c r="E112" s="91" t="s">
        <v>266</v>
      </c>
      <c r="F112" s="91" t="s">
        <v>770</v>
      </c>
      <c r="G112" s="92" t="s">
        <v>771</v>
      </c>
      <c r="H112" s="92" t="s">
        <v>772</v>
      </c>
      <c r="I112" s="93">
        <v>201976.5</v>
      </c>
      <c r="J112" s="94" t="s">
        <v>773</v>
      </c>
      <c r="K112" s="95">
        <f>I112/10*0.34</f>
        <v>6867.201000000001</v>
      </c>
      <c r="L112" s="94" t="s">
        <v>17</v>
      </c>
      <c r="M112" s="63" t="s">
        <v>523</v>
      </c>
      <c r="N112" s="63" t="s">
        <v>519</v>
      </c>
    </row>
    <row r="113" spans="1:14" ht="409.5">
      <c r="A113" s="4" t="s">
        <v>248</v>
      </c>
      <c r="B113" s="5" t="s">
        <v>149</v>
      </c>
      <c r="C113" s="5" t="s">
        <v>150</v>
      </c>
      <c r="D113" s="5" t="s">
        <v>151</v>
      </c>
      <c r="E113" s="1" t="s">
        <v>133</v>
      </c>
      <c r="F113" s="1" t="s">
        <v>379</v>
      </c>
      <c r="G113" s="1" t="s">
        <v>152</v>
      </c>
      <c r="H113" s="2" t="s">
        <v>91</v>
      </c>
      <c r="I113" s="22">
        <v>38673.8</v>
      </c>
      <c r="J113" s="2" t="s">
        <v>153</v>
      </c>
      <c r="K113" s="2">
        <f>I113/4/25*7</f>
        <v>2707.166</v>
      </c>
      <c r="L113" s="40" t="s">
        <v>17</v>
      </c>
      <c r="M113" s="5" t="s">
        <v>525</v>
      </c>
      <c r="N113" s="5" t="s">
        <v>526</v>
      </c>
    </row>
    <row r="114" spans="1:14" ht="409.5">
      <c r="A114" s="4" t="s">
        <v>249</v>
      </c>
      <c r="B114" s="5" t="s">
        <v>149</v>
      </c>
      <c r="C114" s="5" t="s">
        <v>150</v>
      </c>
      <c r="D114" s="5" t="s">
        <v>151</v>
      </c>
      <c r="E114" s="3" t="s">
        <v>18</v>
      </c>
      <c r="F114" s="3" t="s">
        <v>154</v>
      </c>
      <c r="G114" s="1" t="s">
        <v>152</v>
      </c>
      <c r="H114" s="2" t="s">
        <v>91</v>
      </c>
      <c r="I114" s="22">
        <v>77290.8</v>
      </c>
      <c r="J114" s="2" t="s">
        <v>153</v>
      </c>
      <c r="K114" s="2">
        <f>I114/4/50*7</f>
        <v>2705.178</v>
      </c>
      <c r="L114" s="40" t="s">
        <v>17</v>
      </c>
      <c r="M114" s="5" t="s">
        <v>525</v>
      </c>
      <c r="N114" s="5" t="s">
        <v>526</v>
      </c>
    </row>
    <row r="115" spans="1:14" ht="409.5">
      <c r="A115" s="4" t="s">
        <v>250</v>
      </c>
      <c r="B115" s="5" t="s">
        <v>149</v>
      </c>
      <c r="C115" s="5" t="s">
        <v>150</v>
      </c>
      <c r="D115" s="5" t="s">
        <v>151</v>
      </c>
      <c r="E115" s="1" t="s">
        <v>143</v>
      </c>
      <c r="F115" s="1" t="s">
        <v>155</v>
      </c>
      <c r="G115" s="1" t="s">
        <v>152</v>
      </c>
      <c r="H115" s="1" t="s">
        <v>91</v>
      </c>
      <c r="I115" s="22">
        <v>77290.8</v>
      </c>
      <c r="J115" s="2" t="s">
        <v>153</v>
      </c>
      <c r="K115" s="2">
        <f>I115/4/50*7</f>
        <v>2705.178</v>
      </c>
      <c r="L115" s="40" t="s">
        <v>17</v>
      </c>
      <c r="M115" s="5" t="s">
        <v>525</v>
      </c>
      <c r="N115" s="5" t="s">
        <v>526</v>
      </c>
    </row>
    <row r="116" spans="1:14" ht="303.75">
      <c r="A116" s="4" t="s">
        <v>251</v>
      </c>
      <c r="B116" s="5" t="s">
        <v>156</v>
      </c>
      <c r="C116" s="5" t="s">
        <v>157</v>
      </c>
      <c r="D116" s="5" t="s">
        <v>158</v>
      </c>
      <c r="E116" s="1" t="s">
        <v>59</v>
      </c>
      <c r="F116" s="1" t="s">
        <v>159</v>
      </c>
      <c r="G116" s="1" t="s">
        <v>160</v>
      </c>
      <c r="H116" s="1" t="s">
        <v>40</v>
      </c>
      <c r="I116" s="22">
        <v>40335.1</v>
      </c>
      <c r="J116" s="2" t="s">
        <v>161</v>
      </c>
      <c r="K116" s="2">
        <f>I116/1/100*3.75</f>
        <v>1512.56625</v>
      </c>
      <c r="L116" s="40" t="s">
        <v>17</v>
      </c>
      <c r="M116" s="5" t="s">
        <v>527</v>
      </c>
      <c r="N116" s="5" t="s">
        <v>528</v>
      </c>
    </row>
    <row r="117" spans="1:14" ht="303.75">
      <c r="A117" s="4" t="s">
        <v>274</v>
      </c>
      <c r="B117" s="5" t="s">
        <v>156</v>
      </c>
      <c r="C117" s="5" t="s">
        <v>157</v>
      </c>
      <c r="D117" s="5" t="s">
        <v>275</v>
      </c>
      <c r="E117" s="1" t="s">
        <v>59</v>
      </c>
      <c r="F117" s="1" t="s">
        <v>267</v>
      </c>
      <c r="G117" s="1" t="s">
        <v>276</v>
      </c>
      <c r="H117" s="1" t="s">
        <v>91</v>
      </c>
      <c r="I117" s="22">
        <v>22256.4</v>
      </c>
      <c r="J117" s="2" t="s">
        <v>161</v>
      </c>
      <c r="K117" s="2">
        <f>I117/1/100*3.75</f>
        <v>834.6150000000001</v>
      </c>
      <c r="L117" s="40" t="s">
        <v>17</v>
      </c>
      <c r="M117" s="5" t="s">
        <v>559</v>
      </c>
      <c r="N117" s="5" t="s">
        <v>528</v>
      </c>
    </row>
    <row r="118" spans="1:14" ht="303.75">
      <c r="A118" s="4" t="s">
        <v>277</v>
      </c>
      <c r="B118" s="5" t="s">
        <v>156</v>
      </c>
      <c r="C118" s="5" t="s">
        <v>157</v>
      </c>
      <c r="D118" s="5" t="s">
        <v>278</v>
      </c>
      <c r="E118" s="1" t="s">
        <v>59</v>
      </c>
      <c r="F118" s="1" t="s">
        <v>267</v>
      </c>
      <c r="G118" s="1" t="s">
        <v>440</v>
      </c>
      <c r="H118" s="1" t="s">
        <v>441</v>
      </c>
      <c r="I118" s="22">
        <v>22256.4</v>
      </c>
      <c r="J118" s="2" t="s">
        <v>161</v>
      </c>
      <c r="K118" s="2">
        <f>I118/1/100*3.75</f>
        <v>834.6150000000001</v>
      </c>
      <c r="L118" s="40" t="s">
        <v>17</v>
      </c>
      <c r="M118" s="5" t="s">
        <v>560</v>
      </c>
      <c r="N118" s="5" t="s">
        <v>528</v>
      </c>
    </row>
    <row r="119" spans="1:14" s="26" customFormat="1" ht="405">
      <c r="A119" s="4" t="s">
        <v>252</v>
      </c>
      <c r="B119" s="5" t="s">
        <v>162</v>
      </c>
      <c r="C119" s="5" t="s">
        <v>163</v>
      </c>
      <c r="D119" s="5" t="s">
        <v>164</v>
      </c>
      <c r="E119" s="17" t="s">
        <v>18</v>
      </c>
      <c r="F119" s="17" t="s">
        <v>262</v>
      </c>
      <c r="G119" s="17" t="s">
        <v>263</v>
      </c>
      <c r="H119" s="17" t="s">
        <v>24</v>
      </c>
      <c r="I119" s="22">
        <v>66754.9</v>
      </c>
      <c r="J119" s="2" t="s">
        <v>165</v>
      </c>
      <c r="K119" s="2">
        <f>I119/2/40*2.9</f>
        <v>2419.865125</v>
      </c>
      <c r="L119" s="40" t="s">
        <v>17</v>
      </c>
      <c r="M119" s="5" t="s">
        <v>642</v>
      </c>
      <c r="N119" s="5" t="s">
        <v>529</v>
      </c>
    </row>
    <row r="120" spans="1:14" s="26" customFormat="1" ht="382.5">
      <c r="A120" s="52" t="s">
        <v>410</v>
      </c>
      <c r="B120" s="5" t="s">
        <v>162</v>
      </c>
      <c r="C120" s="58" t="s">
        <v>163</v>
      </c>
      <c r="D120" s="58" t="s">
        <v>164</v>
      </c>
      <c r="E120" s="1" t="s">
        <v>18</v>
      </c>
      <c r="F120" s="1" t="s">
        <v>665</v>
      </c>
      <c r="G120" s="1" t="s">
        <v>411</v>
      </c>
      <c r="H120" s="61" t="s">
        <v>24</v>
      </c>
      <c r="I120" s="22">
        <v>66754.9</v>
      </c>
      <c r="J120" s="61" t="s">
        <v>165</v>
      </c>
      <c r="K120" s="2">
        <f>I120/2/40*2.9</f>
        <v>2419.865125</v>
      </c>
      <c r="L120" s="40" t="s">
        <v>17</v>
      </c>
      <c r="M120" s="5" t="s">
        <v>643</v>
      </c>
      <c r="N120" s="5" t="s">
        <v>529</v>
      </c>
    </row>
    <row r="121" spans="1:14" s="26" customFormat="1" ht="405">
      <c r="A121" s="83" t="s">
        <v>666</v>
      </c>
      <c r="B121" s="84" t="s">
        <v>162</v>
      </c>
      <c r="C121" s="84" t="s">
        <v>163</v>
      </c>
      <c r="D121" s="84" t="s">
        <v>164</v>
      </c>
      <c r="E121" s="85" t="s">
        <v>667</v>
      </c>
      <c r="F121" s="78" t="s">
        <v>668</v>
      </c>
      <c r="G121" s="85" t="s">
        <v>669</v>
      </c>
      <c r="H121" s="85" t="s">
        <v>24</v>
      </c>
      <c r="I121" s="86">
        <v>66754.9</v>
      </c>
      <c r="J121" s="87" t="s">
        <v>165</v>
      </c>
      <c r="K121" s="80">
        <f>I121/2/40*2.9</f>
        <v>2419.865125</v>
      </c>
      <c r="L121" s="88" t="s">
        <v>17</v>
      </c>
      <c r="M121" s="63" t="s">
        <v>642</v>
      </c>
      <c r="N121" s="63" t="s">
        <v>529</v>
      </c>
    </row>
    <row r="122" spans="1:14" ht="258.75">
      <c r="A122" s="4" t="s">
        <v>253</v>
      </c>
      <c r="B122" s="5" t="s">
        <v>166</v>
      </c>
      <c r="C122" s="5" t="s">
        <v>167</v>
      </c>
      <c r="D122" s="5" t="s">
        <v>168</v>
      </c>
      <c r="E122" s="1" t="s">
        <v>18</v>
      </c>
      <c r="F122" s="1" t="s">
        <v>169</v>
      </c>
      <c r="G122" s="1" t="s">
        <v>160</v>
      </c>
      <c r="H122" s="1" t="s">
        <v>40</v>
      </c>
      <c r="I122" s="22">
        <v>86121.9</v>
      </c>
      <c r="J122" s="1" t="s">
        <v>170</v>
      </c>
      <c r="K122" s="2">
        <f>I122/1/50*1.66</f>
        <v>2859.2470799999996</v>
      </c>
      <c r="L122" s="40" t="s">
        <v>17</v>
      </c>
      <c r="M122" s="5" t="s">
        <v>557</v>
      </c>
      <c r="N122" s="5" t="s">
        <v>519</v>
      </c>
    </row>
    <row r="123" spans="1:14" ht="56.25">
      <c r="A123" s="52" t="s">
        <v>412</v>
      </c>
      <c r="B123" s="53" t="s">
        <v>166</v>
      </c>
      <c r="C123" s="58" t="s">
        <v>167</v>
      </c>
      <c r="D123" s="58" t="s">
        <v>168</v>
      </c>
      <c r="E123" s="1" t="s">
        <v>18</v>
      </c>
      <c r="F123" s="1" t="s">
        <v>421</v>
      </c>
      <c r="G123" s="1" t="s">
        <v>413</v>
      </c>
      <c r="H123" s="61" t="s">
        <v>40</v>
      </c>
      <c r="I123" s="22">
        <v>128963.9</v>
      </c>
      <c r="J123" s="61" t="s">
        <v>170</v>
      </c>
      <c r="K123" s="22">
        <f>I123/1/100*1.66</f>
        <v>2140.8007399999997</v>
      </c>
      <c r="L123" s="40" t="s">
        <v>17</v>
      </c>
      <c r="M123" s="5" t="s">
        <v>558</v>
      </c>
      <c r="N123" s="5" t="s">
        <v>519</v>
      </c>
    </row>
    <row r="124" spans="1:14" ht="180">
      <c r="A124" s="4" t="s">
        <v>600</v>
      </c>
      <c r="B124" s="5" t="s">
        <v>601</v>
      </c>
      <c r="C124" s="5" t="s">
        <v>602</v>
      </c>
      <c r="D124" s="5" t="s">
        <v>603</v>
      </c>
      <c r="E124" s="1" t="s">
        <v>18</v>
      </c>
      <c r="F124" s="1" t="s">
        <v>604</v>
      </c>
      <c r="G124" s="1" t="s">
        <v>605</v>
      </c>
      <c r="H124" s="1" t="s">
        <v>606</v>
      </c>
      <c r="I124" s="22">
        <v>255295.6</v>
      </c>
      <c r="J124" s="2" t="s">
        <v>607</v>
      </c>
      <c r="K124" s="2">
        <f>+(I124/1)/45*0.54</f>
        <v>3063.5472000000004</v>
      </c>
      <c r="L124" s="1" t="s">
        <v>17</v>
      </c>
      <c r="M124" s="5" t="s">
        <v>647</v>
      </c>
      <c r="N124" s="5" t="s">
        <v>519</v>
      </c>
    </row>
    <row r="125" spans="1:14" ht="180">
      <c r="A125" s="4" t="s">
        <v>608</v>
      </c>
      <c r="B125" s="5" t="s">
        <v>601</v>
      </c>
      <c r="C125" s="5" t="s">
        <v>602</v>
      </c>
      <c r="D125" s="5" t="s">
        <v>603</v>
      </c>
      <c r="E125" s="1" t="s">
        <v>18</v>
      </c>
      <c r="F125" s="1" t="s">
        <v>609</v>
      </c>
      <c r="G125" s="1" t="s">
        <v>605</v>
      </c>
      <c r="H125" s="1" t="s">
        <v>606</v>
      </c>
      <c r="I125" s="22">
        <v>255295.6</v>
      </c>
      <c r="J125" s="2" t="s">
        <v>607</v>
      </c>
      <c r="K125" s="2">
        <f>+(I125/1)/90*0.54</f>
        <v>1531.7736000000002</v>
      </c>
      <c r="L125" s="1" t="s">
        <v>17</v>
      </c>
      <c r="M125" s="5" t="s">
        <v>647</v>
      </c>
      <c r="N125" s="5" t="s">
        <v>519</v>
      </c>
    </row>
    <row r="126" spans="1:14" ht="168.75">
      <c r="A126" s="4" t="s">
        <v>254</v>
      </c>
      <c r="B126" s="5" t="s">
        <v>171</v>
      </c>
      <c r="C126" s="5" t="s">
        <v>172</v>
      </c>
      <c r="D126" s="5" t="s">
        <v>173</v>
      </c>
      <c r="E126" s="1" t="s">
        <v>69</v>
      </c>
      <c r="F126" s="1" t="s">
        <v>174</v>
      </c>
      <c r="G126" s="1" t="s">
        <v>175</v>
      </c>
      <c r="H126" s="1" t="s">
        <v>24</v>
      </c>
      <c r="I126" s="22">
        <v>12646.1</v>
      </c>
      <c r="J126" s="2" t="s">
        <v>309</v>
      </c>
      <c r="K126" s="2">
        <f>I126/1/80*20</f>
        <v>3161.5250000000005</v>
      </c>
      <c r="L126" s="40" t="s">
        <v>17</v>
      </c>
      <c r="M126" s="5" t="s">
        <v>530</v>
      </c>
      <c r="N126" s="5" t="s">
        <v>531</v>
      </c>
    </row>
    <row r="127" spans="1:14" ht="168.75">
      <c r="A127" s="4" t="s">
        <v>255</v>
      </c>
      <c r="B127" s="5" t="s">
        <v>171</v>
      </c>
      <c r="C127" s="5" t="s">
        <v>172</v>
      </c>
      <c r="D127" s="5" t="s">
        <v>173</v>
      </c>
      <c r="E127" s="1" t="s">
        <v>69</v>
      </c>
      <c r="F127" s="1" t="s">
        <v>176</v>
      </c>
      <c r="G127" s="1" t="s">
        <v>175</v>
      </c>
      <c r="H127" s="1" t="s">
        <v>24</v>
      </c>
      <c r="I127" s="22">
        <v>31526.1</v>
      </c>
      <c r="J127" s="2" t="s">
        <v>309</v>
      </c>
      <c r="K127" s="2">
        <f>I127/1/200*20</f>
        <v>3152.6099999999997</v>
      </c>
      <c r="L127" s="40" t="s">
        <v>17</v>
      </c>
      <c r="M127" s="5" t="s">
        <v>530</v>
      </c>
      <c r="N127" s="5" t="s">
        <v>531</v>
      </c>
    </row>
    <row r="128" spans="1:14" ht="168.75">
      <c r="A128" s="4" t="s">
        <v>256</v>
      </c>
      <c r="B128" s="5" t="s">
        <v>171</v>
      </c>
      <c r="C128" s="5" t="s">
        <v>172</v>
      </c>
      <c r="D128" s="5" t="s">
        <v>173</v>
      </c>
      <c r="E128" s="1" t="s">
        <v>69</v>
      </c>
      <c r="F128" s="1" t="s">
        <v>177</v>
      </c>
      <c r="G128" s="1" t="s">
        <v>175</v>
      </c>
      <c r="H128" s="1" t="s">
        <v>24</v>
      </c>
      <c r="I128" s="22">
        <v>62991.9</v>
      </c>
      <c r="J128" s="2" t="s">
        <v>309</v>
      </c>
      <c r="K128" s="2">
        <f>I128/1/400*20</f>
        <v>3149.595</v>
      </c>
      <c r="L128" s="40" t="s">
        <v>17</v>
      </c>
      <c r="M128" s="5" t="s">
        <v>530</v>
      </c>
      <c r="N128" s="5" t="s">
        <v>531</v>
      </c>
    </row>
    <row r="129" spans="1:14" ht="56.25">
      <c r="A129" s="5" t="s">
        <v>414</v>
      </c>
      <c r="B129" s="5" t="s">
        <v>171</v>
      </c>
      <c r="C129" s="5" t="s">
        <v>172</v>
      </c>
      <c r="D129" s="5" t="s">
        <v>173</v>
      </c>
      <c r="E129" s="1" t="s">
        <v>18</v>
      </c>
      <c r="F129" s="1" t="s">
        <v>415</v>
      </c>
      <c r="G129" s="1" t="s">
        <v>50</v>
      </c>
      <c r="H129" s="1" t="s">
        <v>15</v>
      </c>
      <c r="I129" s="22">
        <v>97876.7</v>
      </c>
      <c r="J129" s="2" t="s">
        <v>309</v>
      </c>
      <c r="K129" s="2">
        <f>I129/4/162*20</f>
        <v>3020.885802469136</v>
      </c>
      <c r="L129" s="42" t="s">
        <v>17</v>
      </c>
      <c r="M129" s="57" t="s">
        <v>532</v>
      </c>
      <c r="N129" s="57" t="s">
        <v>520</v>
      </c>
    </row>
    <row r="130" spans="1:14" ht="247.5">
      <c r="A130" s="5" t="s">
        <v>595</v>
      </c>
      <c r="B130" s="5" t="s">
        <v>596</v>
      </c>
      <c r="C130" s="5" t="s">
        <v>597</v>
      </c>
      <c r="D130" s="5" t="s">
        <v>598</v>
      </c>
      <c r="E130" s="1" t="s">
        <v>18</v>
      </c>
      <c r="F130" s="1" t="s">
        <v>599</v>
      </c>
      <c r="G130" s="1" t="s">
        <v>112</v>
      </c>
      <c r="H130" s="1" t="s">
        <v>15</v>
      </c>
      <c r="I130" s="22">
        <v>116050.9</v>
      </c>
      <c r="J130" s="2" t="s">
        <v>586</v>
      </c>
      <c r="K130" s="2">
        <f>I130/2/150*10</f>
        <v>3868.363333333333</v>
      </c>
      <c r="L130" s="42" t="s">
        <v>17</v>
      </c>
      <c r="M130" s="57" t="s">
        <v>648</v>
      </c>
      <c r="N130" s="57" t="s">
        <v>520</v>
      </c>
    </row>
    <row r="131" spans="1:14" ht="123.75">
      <c r="A131" s="5" t="s">
        <v>383</v>
      </c>
      <c r="B131" s="5" t="s">
        <v>384</v>
      </c>
      <c r="C131" s="5" t="s">
        <v>385</v>
      </c>
      <c r="D131" s="5" t="s">
        <v>388</v>
      </c>
      <c r="E131" s="1" t="s">
        <v>55</v>
      </c>
      <c r="F131" s="1" t="s">
        <v>386</v>
      </c>
      <c r="G131" s="1" t="s">
        <v>670</v>
      </c>
      <c r="H131" s="1" t="s">
        <v>638</v>
      </c>
      <c r="I131" s="22">
        <v>593664.6</v>
      </c>
      <c r="J131" s="2" t="s">
        <v>387</v>
      </c>
      <c r="K131" s="2">
        <f>I131/10/21*10</f>
        <v>28269.742857142854</v>
      </c>
      <c r="L131" s="42" t="s">
        <v>17</v>
      </c>
      <c r="M131" s="5" t="s">
        <v>533</v>
      </c>
      <c r="N131" s="5" t="s">
        <v>534</v>
      </c>
    </row>
    <row r="132" spans="1:14" ht="123.75">
      <c r="A132" s="5">
        <v>1014024</v>
      </c>
      <c r="B132" s="5" t="s">
        <v>384</v>
      </c>
      <c r="C132" s="5" t="s">
        <v>385</v>
      </c>
      <c r="D132" s="5" t="s">
        <v>388</v>
      </c>
      <c r="E132" s="1" t="s">
        <v>55</v>
      </c>
      <c r="F132" s="1" t="s">
        <v>620</v>
      </c>
      <c r="G132" s="1" t="s">
        <v>670</v>
      </c>
      <c r="H132" s="1" t="s">
        <v>638</v>
      </c>
      <c r="I132" s="22">
        <v>684466.4</v>
      </c>
      <c r="J132" s="2" t="s">
        <v>387</v>
      </c>
      <c r="K132" s="2">
        <f>I132/21/25*10</f>
        <v>13037.455238095237</v>
      </c>
      <c r="L132" s="42" t="s">
        <v>17</v>
      </c>
      <c r="M132" s="5" t="s">
        <v>533</v>
      </c>
      <c r="N132" s="5" t="s">
        <v>534</v>
      </c>
    </row>
    <row r="133" spans="1:14" ht="123.75">
      <c r="A133" s="68" t="s">
        <v>671</v>
      </c>
      <c r="B133" s="63" t="s">
        <v>384</v>
      </c>
      <c r="C133" s="63" t="s">
        <v>385</v>
      </c>
      <c r="D133" s="63" t="s">
        <v>672</v>
      </c>
      <c r="E133" s="69" t="s">
        <v>55</v>
      </c>
      <c r="F133" s="78" t="s">
        <v>673</v>
      </c>
      <c r="G133" s="69" t="s">
        <v>674</v>
      </c>
      <c r="H133" s="69" t="s">
        <v>675</v>
      </c>
      <c r="I133" s="73">
        <v>99808.7</v>
      </c>
      <c r="J133" s="79" t="s">
        <v>586</v>
      </c>
      <c r="K133" s="73">
        <f>I133/7/5*10</f>
        <v>28516.77142857143</v>
      </c>
      <c r="L133" s="72" t="s">
        <v>17</v>
      </c>
      <c r="M133" s="63" t="s">
        <v>676</v>
      </c>
      <c r="N133" s="63" t="s">
        <v>534</v>
      </c>
    </row>
    <row r="134" spans="1:14" ht="123.75">
      <c r="A134" s="68" t="s">
        <v>677</v>
      </c>
      <c r="B134" s="63" t="s">
        <v>384</v>
      </c>
      <c r="C134" s="63" t="s">
        <v>385</v>
      </c>
      <c r="D134" s="63" t="s">
        <v>672</v>
      </c>
      <c r="E134" s="69" t="s">
        <v>55</v>
      </c>
      <c r="F134" s="78" t="s">
        <v>386</v>
      </c>
      <c r="G134" s="69" t="s">
        <v>674</v>
      </c>
      <c r="H134" s="69" t="s">
        <v>675</v>
      </c>
      <c r="I134" s="73">
        <v>309783</v>
      </c>
      <c r="J134" s="79" t="s">
        <v>586</v>
      </c>
      <c r="K134" s="73">
        <f>I134/21/10*10</f>
        <v>14751.571428571428</v>
      </c>
      <c r="L134" s="72" t="s">
        <v>17</v>
      </c>
      <c r="M134" s="63" t="s">
        <v>676</v>
      </c>
      <c r="N134" s="63" t="s">
        <v>534</v>
      </c>
    </row>
    <row r="135" spans="1:14" ht="123.75">
      <c r="A135" s="68" t="s">
        <v>678</v>
      </c>
      <c r="B135" s="63" t="s">
        <v>384</v>
      </c>
      <c r="C135" s="63" t="s">
        <v>385</v>
      </c>
      <c r="D135" s="63" t="s">
        <v>672</v>
      </c>
      <c r="E135" s="69" t="s">
        <v>55</v>
      </c>
      <c r="F135" s="78" t="s">
        <v>679</v>
      </c>
      <c r="G135" s="69" t="s">
        <v>674</v>
      </c>
      <c r="H135" s="69" t="s">
        <v>675</v>
      </c>
      <c r="I135" s="73">
        <v>326074.6</v>
      </c>
      <c r="J135" s="79" t="s">
        <v>586</v>
      </c>
      <c r="K135" s="73">
        <f>I135/21/15*10</f>
        <v>10351.574603174602</v>
      </c>
      <c r="L135" s="72" t="s">
        <v>17</v>
      </c>
      <c r="M135" s="63" t="s">
        <v>676</v>
      </c>
      <c r="N135" s="63" t="s">
        <v>534</v>
      </c>
    </row>
    <row r="136" spans="1:14" ht="123.75">
      <c r="A136" s="68" t="s">
        <v>680</v>
      </c>
      <c r="B136" s="63" t="s">
        <v>384</v>
      </c>
      <c r="C136" s="63" t="s">
        <v>385</v>
      </c>
      <c r="D136" s="63" t="s">
        <v>672</v>
      </c>
      <c r="E136" s="69" t="s">
        <v>55</v>
      </c>
      <c r="F136" s="78" t="s">
        <v>620</v>
      </c>
      <c r="G136" s="69" t="s">
        <v>674</v>
      </c>
      <c r="H136" s="69" t="s">
        <v>675</v>
      </c>
      <c r="I136" s="73">
        <v>357164.9</v>
      </c>
      <c r="J136" s="79" t="s">
        <v>586</v>
      </c>
      <c r="K136" s="73">
        <f>I136/21/25*10</f>
        <v>6803.140952380953</v>
      </c>
      <c r="L136" s="72" t="s">
        <v>17</v>
      </c>
      <c r="M136" s="63" t="s">
        <v>676</v>
      </c>
      <c r="N136" s="63" t="s">
        <v>534</v>
      </c>
    </row>
    <row r="137" spans="1:14" ht="45">
      <c r="A137" s="4" t="s">
        <v>257</v>
      </c>
      <c r="B137" s="5" t="s">
        <v>178</v>
      </c>
      <c r="C137" s="5" t="s">
        <v>179</v>
      </c>
      <c r="D137" s="5" t="s">
        <v>180</v>
      </c>
      <c r="E137" s="1" t="s">
        <v>69</v>
      </c>
      <c r="F137" s="1" t="s">
        <v>182</v>
      </c>
      <c r="G137" s="1" t="s">
        <v>23</v>
      </c>
      <c r="H137" s="1" t="s">
        <v>24</v>
      </c>
      <c r="I137" s="22">
        <v>11309.1</v>
      </c>
      <c r="J137" s="2" t="s">
        <v>181</v>
      </c>
      <c r="K137" s="2">
        <f>I137/1/6*6</f>
        <v>11309.1</v>
      </c>
      <c r="L137" s="40" t="s">
        <v>17</v>
      </c>
      <c r="M137" s="34" t="s">
        <v>535</v>
      </c>
      <c r="N137" s="5" t="s">
        <v>536</v>
      </c>
    </row>
    <row r="138" spans="1:14" ht="45">
      <c r="A138" s="4" t="s">
        <v>258</v>
      </c>
      <c r="B138" s="5" t="s">
        <v>183</v>
      </c>
      <c r="C138" s="4" t="s">
        <v>184</v>
      </c>
      <c r="D138" s="5" t="s">
        <v>185</v>
      </c>
      <c r="E138" s="1" t="s">
        <v>69</v>
      </c>
      <c r="F138" s="1" t="s">
        <v>433</v>
      </c>
      <c r="G138" s="1" t="s">
        <v>186</v>
      </c>
      <c r="H138" s="1" t="s">
        <v>15</v>
      </c>
      <c r="I138" s="22">
        <v>5238.2</v>
      </c>
      <c r="J138" s="2" t="s">
        <v>187</v>
      </c>
      <c r="K138" s="2">
        <f>I138/1/4*4</f>
        <v>5238.2</v>
      </c>
      <c r="L138" s="40" t="s">
        <v>17</v>
      </c>
      <c r="M138" s="34" t="s">
        <v>537</v>
      </c>
      <c r="N138" s="5" t="s">
        <v>536</v>
      </c>
    </row>
    <row r="139" spans="1:14" ht="45">
      <c r="A139" s="4" t="s">
        <v>259</v>
      </c>
      <c r="B139" s="5" t="s">
        <v>183</v>
      </c>
      <c r="C139" s="5" t="s">
        <v>184</v>
      </c>
      <c r="D139" s="5" t="s">
        <v>188</v>
      </c>
      <c r="E139" s="1" t="s">
        <v>69</v>
      </c>
      <c r="F139" s="1" t="s">
        <v>189</v>
      </c>
      <c r="G139" s="1" t="s">
        <v>42</v>
      </c>
      <c r="H139" s="1" t="s">
        <v>29</v>
      </c>
      <c r="I139" s="22">
        <v>5238.2</v>
      </c>
      <c r="J139" s="2" t="s">
        <v>187</v>
      </c>
      <c r="K139" s="2">
        <f>I139/4*4</f>
        <v>5238.2</v>
      </c>
      <c r="L139" s="40" t="s">
        <v>17</v>
      </c>
      <c r="M139" s="34" t="s">
        <v>537</v>
      </c>
      <c r="N139" s="5" t="s">
        <v>536</v>
      </c>
    </row>
    <row r="140" spans="1:14" s="43" customFormat="1" ht="45">
      <c r="A140" s="18" t="s">
        <v>260</v>
      </c>
      <c r="B140" s="18" t="s">
        <v>183</v>
      </c>
      <c r="C140" s="18" t="s">
        <v>184</v>
      </c>
      <c r="D140" s="18" t="s">
        <v>206</v>
      </c>
      <c r="E140" s="19" t="s">
        <v>69</v>
      </c>
      <c r="F140" s="19" t="s">
        <v>207</v>
      </c>
      <c r="G140" s="19" t="s">
        <v>208</v>
      </c>
      <c r="H140" s="19" t="s">
        <v>54</v>
      </c>
      <c r="I140" s="22">
        <v>5238.2</v>
      </c>
      <c r="J140" s="20" t="s">
        <v>205</v>
      </c>
      <c r="K140" s="21">
        <f>I140/4*4</f>
        <v>5238.2</v>
      </c>
      <c r="L140" s="40" t="s">
        <v>17</v>
      </c>
      <c r="M140" s="36" t="s">
        <v>537</v>
      </c>
      <c r="N140" s="5" t="s">
        <v>536</v>
      </c>
    </row>
    <row r="141" spans="1:14" s="43" customFormat="1" ht="45">
      <c r="A141" s="18" t="s">
        <v>280</v>
      </c>
      <c r="B141" s="18" t="s">
        <v>183</v>
      </c>
      <c r="C141" s="18" t="s">
        <v>184</v>
      </c>
      <c r="D141" s="18" t="s">
        <v>281</v>
      </c>
      <c r="E141" s="19" t="s">
        <v>69</v>
      </c>
      <c r="F141" s="19" t="s">
        <v>282</v>
      </c>
      <c r="G141" s="19" t="s">
        <v>279</v>
      </c>
      <c r="H141" s="19" t="s">
        <v>40</v>
      </c>
      <c r="I141" s="22">
        <v>5238.2</v>
      </c>
      <c r="J141" s="20" t="s">
        <v>187</v>
      </c>
      <c r="K141" s="21">
        <f>I141/1/4*4</f>
        <v>5238.2</v>
      </c>
      <c r="L141" s="40" t="s">
        <v>17</v>
      </c>
      <c r="M141" s="36" t="s">
        <v>537</v>
      </c>
      <c r="N141" s="5" t="s">
        <v>536</v>
      </c>
    </row>
    <row r="142" spans="1:14" s="43" customFormat="1" ht="56.25">
      <c r="A142" s="18" t="s">
        <v>283</v>
      </c>
      <c r="B142" s="18" t="s">
        <v>183</v>
      </c>
      <c r="C142" s="18" t="s">
        <v>184</v>
      </c>
      <c r="D142" s="18" t="s">
        <v>284</v>
      </c>
      <c r="E142" s="19" t="s">
        <v>69</v>
      </c>
      <c r="F142" s="19" t="s">
        <v>285</v>
      </c>
      <c r="G142" s="19" t="s">
        <v>286</v>
      </c>
      <c r="H142" s="19" t="s">
        <v>287</v>
      </c>
      <c r="I142" s="22">
        <v>5238.2</v>
      </c>
      <c r="J142" s="20" t="s">
        <v>187</v>
      </c>
      <c r="K142" s="21">
        <f>I142/1/4*4</f>
        <v>5238.2</v>
      </c>
      <c r="L142" s="40" t="s">
        <v>17</v>
      </c>
      <c r="M142" s="36" t="s">
        <v>537</v>
      </c>
      <c r="N142" s="5" t="s">
        <v>536</v>
      </c>
    </row>
    <row r="143" spans="1:14" ht="33.75">
      <c r="A143" s="4" t="s">
        <v>261</v>
      </c>
      <c r="B143" s="5" t="s">
        <v>190</v>
      </c>
      <c r="C143" s="5" t="s">
        <v>191</v>
      </c>
      <c r="D143" s="5" t="s">
        <v>192</v>
      </c>
      <c r="E143" s="1" t="s">
        <v>53</v>
      </c>
      <c r="F143" s="1" t="s">
        <v>193</v>
      </c>
      <c r="G143" s="1" t="s">
        <v>194</v>
      </c>
      <c r="H143" s="1" t="s">
        <v>60</v>
      </c>
      <c r="I143" s="22">
        <v>14032.9</v>
      </c>
      <c r="J143" s="1" t="s">
        <v>195</v>
      </c>
      <c r="K143" s="2">
        <f>I143/56/50*100</f>
        <v>501.175</v>
      </c>
      <c r="L143" s="40" t="s">
        <v>17</v>
      </c>
      <c r="M143" s="37" t="s">
        <v>538</v>
      </c>
      <c r="N143" s="5" t="s">
        <v>539</v>
      </c>
    </row>
    <row r="144" spans="1:14" ht="45">
      <c r="A144" s="89">
        <v>1079020</v>
      </c>
      <c r="B144" s="90" t="s">
        <v>774</v>
      </c>
      <c r="C144" s="90" t="s">
        <v>775</v>
      </c>
      <c r="D144" s="90" t="s">
        <v>776</v>
      </c>
      <c r="E144" s="91" t="s">
        <v>777</v>
      </c>
      <c r="F144" s="91" t="s">
        <v>778</v>
      </c>
      <c r="G144" s="92" t="s">
        <v>738</v>
      </c>
      <c r="H144" s="92" t="s">
        <v>128</v>
      </c>
      <c r="I144" s="93">
        <v>10993.4</v>
      </c>
      <c r="J144" s="94" t="s">
        <v>779</v>
      </c>
      <c r="K144" s="95">
        <f>I144/14/120*480</f>
        <v>3140.9714285714285</v>
      </c>
      <c r="L144" s="94" t="s">
        <v>17</v>
      </c>
      <c r="M144" s="63" t="s">
        <v>523</v>
      </c>
      <c r="N144" s="63" t="s">
        <v>519</v>
      </c>
    </row>
    <row r="145" spans="1:14" ht="45">
      <c r="A145" s="89">
        <v>1079021</v>
      </c>
      <c r="B145" s="90" t="s">
        <v>774</v>
      </c>
      <c r="C145" s="90" t="s">
        <v>775</v>
      </c>
      <c r="D145" s="90" t="s">
        <v>776</v>
      </c>
      <c r="E145" s="91" t="s">
        <v>777</v>
      </c>
      <c r="F145" s="91" t="s">
        <v>419</v>
      </c>
      <c r="G145" s="92" t="s">
        <v>738</v>
      </c>
      <c r="H145" s="92" t="s">
        <v>128</v>
      </c>
      <c r="I145" s="93">
        <v>87526.39570400001</v>
      </c>
      <c r="J145" s="94" t="s">
        <v>779</v>
      </c>
      <c r="K145" s="95">
        <f>I145/56/240*480</f>
        <v>3125.942703714286</v>
      </c>
      <c r="L145" s="94" t="s">
        <v>17</v>
      </c>
      <c r="M145" s="63" t="s">
        <v>523</v>
      </c>
      <c r="N145" s="63" t="s">
        <v>519</v>
      </c>
    </row>
    <row r="146" spans="1:14" ht="90">
      <c r="A146" s="4" t="s">
        <v>630</v>
      </c>
      <c r="B146" s="5" t="s">
        <v>631</v>
      </c>
      <c r="C146" s="5" t="s">
        <v>632</v>
      </c>
      <c r="D146" s="5" t="s">
        <v>644</v>
      </c>
      <c r="E146" s="1" t="s">
        <v>27</v>
      </c>
      <c r="F146" s="1" t="s">
        <v>633</v>
      </c>
      <c r="G146" s="1" t="s">
        <v>634</v>
      </c>
      <c r="H146" s="1" t="s">
        <v>635</v>
      </c>
      <c r="I146" s="2">
        <v>71144.5</v>
      </c>
      <c r="J146" s="1" t="s">
        <v>17</v>
      </c>
      <c r="K146" s="2" t="s">
        <v>17</v>
      </c>
      <c r="L146" s="40" t="s">
        <v>17</v>
      </c>
      <c r="M146" s="37" t="s">
        <v>636</v>
      </c>
      <c r="N146" s="5" t="s">
        <v>637</v>
      </c>
    </row>
  </sheetData>
  <sheetProtection/>
  <printOptions horizontalCentered="1" verticalCentered="1"/>
  <pageMargins left="0.236220472440945" right="0.236220472440945" top="0.708661417322835" bottom="0.511811023622047" header="0.236220472440945" footer="0.236220472440945"/>
  <pageSetup fitToHeight="0" fitToWidth="1" horizontalDpi="600" verticalDpi="600" orientation="landscape" paperSize="9" scale="63" r:id="rId1"/>
  <headerFooter alignWithMargins="0">
    <oddHeader>&amp;L&amp;"Arial,Bold"Lista C.&amp;"Arial,Regular" Lekovi sa posebnim režimom izdavanja</oddHeader>
    <oddFooter xml:space="preserve">&amp;R&amp;11Strana &amp;P </oddFooter>
  </headerFooter>
  <rowBreaks count="1" manualBreakCount="1">
    <brk id="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Jovana Mihić</dc:creator>
  <cp:keywords/>
  <dc:description/>
  <cp:lastModifiedBy>Jovana Mihić</cp:lastModifiedBy>
  <cp:lastPrinted>2020-03-04T06:35:34Z</cp:lastPrinted>
  <dcterms:created xsi:type="dcterms:W3CDTF">2014-07-09T13:43:48Z</dcterms:created>
  <dcterms:modified xsi:type="dcterms:W3CDTF">2020-03-04T06:40:03Z</dcterms:modified>
  <cp:category/>
  <cp:version/>
  <cp:contentType/>
  <cp:contentStatus/>
</cp:coreProperties>
</file>