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835" activeTab="0"/>
  </bookViews>
  <sheets>
    <sheet name="Lista C " sheetId="1" r:id="rId1"/>
  </sheets>
  <definedNames>
    <definedName name="_ftn10" localSheetId="0">'Lista C '!#REF!</definedName>
    <definedName name="_ftn11" localSheetId="0">'Lista C '!#REF!</definedName>
    <definedName name="_ftn12" localSheetId="0">'Lista C '!#REF!</definedName>
    <definedName name="_ftn13" localSheetId="0">'Lista C '!#REF!</definedName>
    <definedName name="_ftn14" localSheetId="0">'Lista C '!#REF!</definedName>
    <definedName name="_ftn15" localSheetId="0">'Lista C '!#REF!</definedName>
    <definedName name="_ftn5" localSheetId="0">'Lista C '!#REF!</definedName>
    <definedName name="_ftn6" localSheetId="0">'Lista C '!#REF!</definedName>
    <definedName name="_ftn7" localSheetId="0">'Lista C '!#REF!</definedName>
    <definedName name="_ftn8" localSheetId="0">'Lista C '!#REF!</definedName>
    <definedName name="_ftn9" localSheetId="0">'Lista C '!#REF!</definedName>
    <definedName name="_ftnref10" localSheetId="0">'Lista C '!#REF!</definedName>
    <definedName name="_ftnref11" localSheetId="0">'Lista C '!#REF!</definedName>
    <definedName name="_ftnref12" localSheetId="0">'Lista C '!#REF!</definedName>
    <definedName name="_ftnref13" localSheetId="0">'Lista C '!#REF!</definedName>
    <definedName name="_ftnref14" localSheetId="0">'Lista C '!#REF!</definedName>
    <definedName name="_ftnref15" localSheetId="0">'Lista C '!#REF!</definedName>
    <definedName name="_ftnref5" localSheetId="0">'Lista C '!#REF!</definedName>
    <definedName name="_ftnref6" localSheetId="0">'Lista C '!#REF!</definedName>
    <definedName name="_ftnref7" localSheetId="0">'Lista C '!#REF!</definedName>
    <definedName name="_ftnref8" localSheetId="0">'Lista C '!#REF!</definedName>
    <definedName name="_ftnref9" localSheetId="0">'Lista C '!#REF!</definedName>
    <definedName name="_xlnm.Print_Area" localSheetId="0">'Lista C '!$A$1:$N$150</definedName>
    <definedName name="_xlnm.Print_Titles" localSheetId="0">'Lista C '!$1:$1</definedName>
  </definedNames>
  <calcPr fullCalcOnLoad="1"/>
</workbook>
</file>

<file path=xl/sharedStrings.xml><?xml version="1.0" encoding="utf-8"?>
<sst xmlns="http://schemas.openxmlformats.org/spreadsheetml/2006/main" count="1818" uniqueCount="682">
  <si>
    <t>JKL</t>
  </si>
  <si>
    <t xml:space="preserve">ATC </t>
  </si>
  <si>
    <t>INN</t>
  </si>
  <si>
    <t>Zaštićeno ime leka</t>
  </si>
  <si>
    <t>FO</t>
  </si>
  <si>
    <t>Pakovanje i jačina leka</t>
  </si>
  <si>
    <t>Naziv proizvođača leka</t>
  </si>
  <si>
    <t>Država proizvodnje leka</t>
  </si>
  <si>
    <t>Cena leka na veliko za pakovanje</t>
  </si>
  <si>
    <t>DDD</t>
  </si>
  <si>
    <t>Cena leka na veliko po DDD</t>
  </si>
  <si>
    <t>Participacija osiguranog lica</t>
  </si>
  <si>
    <t>Napomena</t>
  </si>
  <si>
    <t>B03XA01</t>
  </si>
  <si>
    <t xml:space="preserve">epoetin alfa </t>
  </si>
  <si>
    <t xml:space="preserve">EPREX </t>
  </si>
  <si>
    <t>rastvor za injekciju, špric</t>
  </si>
  <si>
    <t>Cilag AG</t>
  </si>
  <si>
    <t>Švajcarska</t>
  </si>
  <si>
    <t>1000 i.j.</t>
  </si>
  <si>
    <t>-</t>
  </si>
  <si>
    <t>rastvor za injekciju u napunjenom injekcionom špricu</t>
  </si>
  <si>
    <t>Austrija</t>
  </si>
  <si>
    <t xml:space="preserve">epoetin beta </t>
  </si>
  <si>
    <t xml:space="preserve">RECORMON </t>
  </si>
  <si>
    <t>napunjeni injekcioni špric, 6 brizg. po 2000 i.j./0,3 ml</t>
  </si>
  <si>
    <t>Roche Diagnostics GmbH</t>
  </si>
  <si>
    <t>Nemačka</t>
  </si>
  <si>
    <t>napunjeni injekcioni špric, 6 brizg. po 5000 i.j./0,3 ml</t>
  </si>
  <si>
    <t>epoetin zeta</t>
  </si>
  <si>
    <t>EQRALYS</t>
  </si>
  <si>
    <t>rastvor za injekciju</t>
  </si>
  <si>
    <t>Hemofarm a.d.</t>
  </si>
  <si>
    <t>Republika Srbija</t>
  </si>
  <si>
    <t>napunjen inj.špric 6 po 0,3 ml (1000 i.j./0,3 ml)</t>
  </si>
  <si>
    <t>napunjen inj.špric 6 po 0,6 ml (2000 i.j./0,6 ml)</t>
  </si>
  <si>
    <t>napunjen inj.špric 6 po 0,4 ml (4000 i.j./0,4 ml)</t>
  </si>
  <si>
    <t>napunjen inj.špric 1 po 1 ml (10000 i.j./ml)</t>
  </si>
  <si>
    <t>napunjen inj.špric 1 po 0,5 ml (20000 i.j./0,5 ml)</t>
  </si>
  <si>
    <t>napunjen inj.špric 1 po 0,75 ml (30000 i.j./0,75 ml)</t>
  </si>
  <si>
    <t>B03XA02</t>
  </si>
  <si>
    <t>darbepoetin alfa</t>
  </si>
  <si>
    <t>ARANESP</t>
  </si>
  <si>
    <t>Amgen Europe B.V.</t>
  </si>
  <si>
    <t>Holandija</t>
  </si>
  <si>
    <t>4,5 mcg</t>
  </si>
  <si>
    <t>PharmaSwiss d.o.o.</t>
  </si>
  <si>
    <t>B03XA03</t>
  </si>
  <si>
    <t>metoksipolietilenglikol - epoetin beta</t>
  </si>
  <si>
    <t>MIRCERA</t>
  </si>
  <si>
    <t>1 po 50 mcg/0,3 ml</t>
  </si>
  <si>
    <t>4 mcg</t>
  </si>
  <si>
    <t>1 po 75 mcg/0,3 ml</t>
  </si>
  <si>
    <t>1 po 100 mcg/0,3 ml</t>
  </si>
  <si>
    <t>napunjen injekcioni špric, 1 po 150 mcg/0,3 ml</t>
  </si>
  <si>
    <t>napunjen injekcioni špric, 1 po 200 mcg/0,3 ml</t>
  </si>
  <si>
    <t>napunjen injekcioni špric, 1 po 250 mcg/0,3 ml</t>
  </si>
  <si>
    <t>F. Hoffmann-La Roche Ltd.</t>
  </si>
  <si>
    <t>napunjen injekcioni špric, 1 po 30 mcg/0,3 ml</t>
  </si>
  <si>
    <t>napunjen injekcioni špric, 1 po 120 mcg/0,3 ml</t>
  </si>
  <si>
    <t>napunjen injekcioni špric, 1 po 360 mcg/0,6 ml</t>
  </si>
  <si>
    <t>film tableta</t>
  </si>
  <si>
    <t>Italija</t>
  </si>
  <si>
    <t>kapsula, tvrda</t>
  </si>
  <si>
    <t>Schering Plough Labo N.V.</t>
  </si>
  <si>
    <t>Belgija</t>
  </si>
  <si>
    <t>L01AX03</t>
  </si>
  <si>
    <t>temozolomid</t>
  </si>
  <si>
    <t>TEMODAL ◊</t>
  </si>
  <si>
    <t>bočica, 5 po 20 mg</t>
  </si>
  <si>
    <t>bočica, 5 po 100 mg</t>
  </si>
  <si>
    <t>bočica, 5 po 250 mg</t>
  </si>
  <si>
    <t>L01BA04</t>
  </si>
  <si>
    <t>pemetreksed</t>
  </si>
  <si>
    <t>ALIMTA  ◊</t>
  </si>
  <si>
    <t>prašak za koncentrat za rastvor za infuziju</t>
  </si>
  <si>
    <t>Francuska</t>
  </si>
  <si>
    <t>L01DB06</t>
  </si>
  <si>
    <t>idarubicin</t>
  </si>
  <si>
    <t>ZAVEDOS ◊</t>
  </si>
  <si>
    <t>liofilizat za rastvor za injekciju</t>
  </si>
  <si>
    <t>1 po 10 mg</t>
  </si>
  <si>
    <t>Actavis Italy S.P.A.</t>
  </si>
  <si>
    <t>L01XC02</t>
  </si>
  <si>
    <t>rituksimab</t>
  </si>
  <si>
    <t>koncentrat za rastvor za infuziju</t>
  </si>
  <si>
    <t>bočica, 2 po 10 ml (100 mg/10 ml)</t>
  </si>
  <si>
    <t>bočica, 1 po 50 ml (500 mg/50 ml)</t>
  </si>
  <si>
    <t>L01XC03</t>
  </si>
  <si>
    <t>trastuzumab</t>
  </si>
  <si>
    <t>HERCEPTIN ◊</t>
  </si>
  <si>
    <t>L01XC06</t>
  </si>
  <si>
    <t>cetuksimab</t>
  </si>
  <si>
    <t>ERBITUX ◊</t>
  </si>
  <si>
    <t>rastvor za infuziju</t>
  </si>
  <si>
    <t>bočica staklena,1 po 20 ml (5 mg/ml)</t>
  </si>
  <si>
    <t>Merck KGaA</t>
  </si>
  <si>
    <t>L01XC07</t>
  </si>
  <si>
    <t>bevacizumab</t>
  </si>
  <si>
    <t>AVASTIN ◊</t>
  </si>
  <si>
    <t>bočica, 1 po 4 ml (100 mg/4 ml)</t>
  </si>
  <si>
    <t>bočica, 1 po 16 ml (400 mg/16 ml)</t>
  </si>
  <si>
    <t>L01XE02</t>
  </si>
  <si>
    <t>gefitinib</t>
  </si>
  <si>
    <t>IRESSA ◊</t>
  </si>
  <si>
    <t>30 po 250 mg</t>
  </si>
  <si>
    <t>AstraZeneca UK Limited</t>
  </si>
  <si>
    <t>Velika Britanija</t>
  </si>
  <si>
    <t>L01XE03</t>
  </si>
  <si>
    <t>erlotinib</t>
  </si>
  <si>
    <t>TARCEVA ◊</t>
  </si>
  <si>
    <t>blister, 30 po 25 mg</t>
  </si>
  <si>
    <t>blister, 30 po 100 mg</t>
  </si>
  <si>
    <t>blister, 30 po 150 mg</t>
  </si>
  <si>
    <t>L01XE04</t>
  </si>
  <si>
    <t>sunitinib</t>
  </si>
  <si>
    <t>SUTENT ◊</t>
  </si>
  <si>
    <t>blister, 28 po 12,5 mg</t>
  </si>
  <si>
    <t>Pfizer Italia S.R.L.</t>
  </si>
  <si>
    <t>blister, 28 po 25 mg</t>
  </si>
  <si>
    <t>blister, 28 po 50 mg</t>
  </si>
  <si>
    <t>blister, 112 po 200 mg</t>
  </si>
  <si>
    <t>L01XE07</t>
  </si>
  <si>
    <t>lapatinib</t>
  </si>
  <si>
    <t>TYVERB ◊</t>
  </si>
  <si>
    <t>L01XE08</t>
  </si>
  <si>
    <t>nilotinib</t>
  </si>
  <si>
    <t>TASIGNA ◊</t>
  </si>
  <si>
    <t>Novartis Pharma Stein AG</t>
  </si>
  <si>
    <t>L01XX14</t>
  </si>
  <si>
    <t>tretinoin</t>
  </si>
  <si>
    <t>VESANOID ◊</t>
  </si>
  <si>
    <t>Cenexi; Cheplapharm Arzneimittel GmbH</t>
  </si>
  <si>
    <t>Francuska; Nemačka</t>
  </si>
  <si>
    <t>L01XX32</t>
  </si>
  <si>
    <t>bortezomib</t>
  </si>
  <si>
    <t>VELCADE ◊</t>
  </si>
  <si>
    <t>prašak za rastvor za injekciju</t>
  </si>
  <si>
    <t>1 po 3,5 mg</t>
  </si>
  <si>
    <t>Janssen Pharmaceutica N.V.</t>
  </si>
  <si>
    <t>L03AB07</t>
  </si>
  <si>
    <t>interferon beta 1a</t>
  </si>
  <si>
    <t>REBIF</t>
  </si>
  <si>
    <t>napunjen injekcioni špric sa iglom, 12 po 0,5 ml (44 mcg/0,5 ml)</t>
  </si>
  <si>
    <t>Merck Serono S.P.A.</t>
  </si>
  <si>
    <t>interferon beta-1a</t>
  </si>
  <si>
    <t>napunjen injekcioni špric sa iglom, 12 po 0,5 ml (22 mcg/0,5 ml)</t>
  </si>
  <si>
    <t>AVONEX</t>
  </si>
  <si>
    <t>napunjen injekcioni špric, 4 po 0,5 ml (30 mcg/0,5 ml)</t>
  </si>
  <si>
    <t>Biogen Idec Denmark Manufacturing ApS</t>
  </si>
  <si>
    <t>Danska</t>
  </si>
  <si>
    <t>4,3 mcg</t>
  </si>
  <si>
    <t>L03AB08</t>
  </si>
  <si>
    <t>interferon beta 1b</t>
  </si>
  <si>
    <t>BETAFERON</t>
  </si>
  <si>
    <t>prašak i rastvarač za rastvor za injekciju</t>
  </si>
  <si>
    <t>bočica i rastvarač u napunjenom injekcionom špricu, 15 po 1,2 ml  (250 mcg/ml)</t>
  </si>
  <si>
    <t>4 Mi.j.</t>
  </si>
  <si>
    <t>L03AB10</t>
  </si>
  <si>
    <t>peginterferon alfa -2b</t>
  </si>
  <si>
    <t>PEGINTRON</t>
  </si>
  <si>
    <t>pen sa uloškom, 1 po 0,5 ml (50 mcg/0,5 ml)</t>
  </si>
  <si>
    <t>Schering Plough Company</t>
  </si>
  <si>
    <t>Irska</t>
  </si>
  <si>
    <t>7,5 mcg</t>
  </si>
  <si>
    <t>pen sa uloškom, 1 po 0,5 ml (80 mcg/0,5 ml)</t>
  </si>
  <si>
    <t>pen sa uloškom, 1 po 0,5 ml (100 mcg/0,5 ml)</t>
  </si>
  <si>
    <t>pen sa uloškom, 1 po 0,5 ml (120 mcg/0,5 ml)</t>
  </si>
  <si>
    <t>pen sa uloškom, 1 po 0,5 ml (150 mcg/0,5 ml)</t>
  </si>
  <si>
    <t>L03AB11</t>
  </si>
  <si>
    <t>peginterferon alfa-2a</t>
  </si>
  <si>
    <t>PEGASYS</t>
  </si>
  <si>
    <t>napunjen injekcioni špric sa iglom, 1 po 0,5 ml (135 mcg/0,5 ml)</t>
  </si>
  <si>
    <t>26 mcg</t>
  </si>
  <si>
    <t>napunjen injekcioni špric sa iglom, 1 po 0,5 ml (180 mcg/0,5 ml)</t>
  </si>
  <si>
    <t>rastvor za injekciju u penu sa uloškom</t>
  </si>
  <si>
    <t>L03AX13</t>
  </si>
  <si>
    <t>glatiramer acetat</t>
  </si>
  <si>
    <t>COPAXONE</t>
  </si>
  <si>
    <t>napunjen injekcioni špric, 28 po 1 ml (20 mg/ml)</t>
  </si>
  <si>
    <t>20 mg</t>
  </si>
  <si>
    <t>L04AB01</t>
  </si>
  <si>
    <t>etanercept</t>
  </si>
  <si>
    <t>ENBREL</t>
  </si>
  <si>
    <t>Wyeth Pharmaceuticals</t>
  </si>
  <si>
    <t>7 mg</t>
  </si>
  <si>
    <t>napunjen injekcioni špric sa iglom, 4 po 1 ml (50 mg/ml)</t>
  </si>
  <si>
    <t>pen sa uloškom, 4 po 1 ml (50 mg/ml)</t>
  </si>
  <si>
    <t>L04AB02</t>
  </si>
  <si>
    <t>infliksimab</t>
  </si>
  <si>
    <t>REMICADE</t>
  </si>
  <si>
    <t>bočica, 1 po 100 mg</t>
  </si>
  <si>
    <t>Janssen Biologics B.V.</t>
  </si>
  <si>
    <t>3,75 mg</t>
  </si>
  <si>
    <t>L04AB04</t>
  </si>
  <si>
    <t>adalimumab</t>
  </si>
  <si>
    <t>HUMIRA</t>
  </si>
  <si>
    <t>2,9 mg</t>
  </si>
  <si>
    <t>L04AB06</t>
  </si>
  <si>
    <t>golimumab</t>
  </si>
  <si>
    <t>SIMPONI</t>
  </si>
  <si>
    <t>napunjen injekcioni šprica, 1 po 0,5 ml (50 mg/0,5 ml)</t>
  </si>
  <si>
    <t>1,66 mg</t>
  </si>
  <si>
    <t>L04AC07</t>
  </si>
  <si>
    <t>tocilizumab</t>
  </si>
  <si>
    <t>ACTEMRA</t>
  </si>
  <si>
    <t>bočica staklena, 1 po 4 ml (80 mg/4 ml)</t>
  </si>
  <si>
    <t>Roche Pharma AG</t>
  </si>
  <si>
    <t>bočica staklena, 1 po 10 ml (200 mg/10 ml)</t>
  </si>
  <si>
    <t>bočica staklena, 1 po 20 ml (400 mg/20 ml)</t>
  </si>
  <si>
    <t>M05BA03</t>
  </si>
  <si>
    <t>pamidronska kiselina</t>
  </si>
  <si>
    <t>AREDIA</t>
  </si>
  <si>
    <t>prašak i rastvarač za rastvor za infuziju</t>
  </si>
  <si>
    <t>liobočica sa rastvaračem, 2 po 10 ml (30 mg)</t>
  </si>
  <si>
    <t>Novartis Pharma AG</t>
  </si>
  <si>
    <t>60 mg</t>
  </si>
  <si>
    <t>M05BA06</t>
  </si>
  <si>
    <t>ibandronat</t>
  </si>
  <si>
    <t>BONDRONAT</t>
  </si>
  <si>
    <t>6 mg</t>
  </si>
  <si>
    <t>bočica staklena, 1 po 6 mg/6 ml</t>
  </si>
  <si>
    <t>ibandronska kiselina</t>
  </si>
  <si>
    <t>ALVODRONIC</t>
  </si>
  <si>
    <t>ampula, 1 po 2 ml (2 mg/2 ml)</t>
  </si>
  <si>
    <t>Pharmathen S.A.</t>
  </si>
  <si>
    <t>Grčka</t>
  </si>
  <si>
    <t>bočica, 1 po 6 ml (6 mg/6 ml)</t>
  </si>
  <si>
    <t>M05BA08</t>
  </si>
  <si>
    <t>zoledronska kiselina</t>
  </si>
  <si>
    <t>ZOMETA</t>
  </si>
  <si>
    <t>prašak za rastvor za infuziju</t>
  </si>
  <si>
    <t>1 po 4 mg+ 5 ml rastvarača</t>
  </si>
  <si>
    <t>Novartis Pharma  Stein AG</t>
  </si>
  <si>
    <t>4 mg</t>
  </si>
  <si>
    <t xml:space="preserve">ZOLEDRONATE PHARMASWISS </t>
  </si>
  <si>
    <t>bočica staklena, 1 po 5 ml (4 mg/5 ml)</t>
  </si>
  <si>
    <t>N07XX02</t>
  </si>
  <si>
    <t>riluzol</t>
  </si>
  <si>
    <t>RILUTEK</t>
  </si>
  <si>
    <t>blister, 56 po 50 mg</t>
  </si>
  <si>
    <t>Sanofi Winthrope Industrie</t>
  </si>
  <si>
    <t>0,1 g</t>
  </si>
  <si>
    <t xml:space="preserve"> 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</si>
  <si>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Primenjuje se u zdravstvenim ustanovama gde se vrši dijaliza: samo za lečenje anemije u hroničnoj insuficijenciji bubrega sa hemoglobinom nižim od 90 g/l do postizanja i održavanja ciljnih vrednosti hemoglobina 110 g/l
 - za ovu indikaciju obavezno je pre primene eritropoetina obavezno popuniti depoe gvožđa, sanirati infekcije i zapaljenska stanja i obezbediti dobru izdijaliziranost bolesnika.</t>
  </si>
  <si>
    <t xml:space="preserve"> 1. Primenjuje se u zdravstvenim ustanovama gde se vrši dijaliza: samo za lečenje anemije u hroničnoj insuficijenciji bubrega sa hemoglobinom nižim od 90 g/l do postizanja i održavanja ciljnih vrednosti hemoglobina 110 g/l.
  - za ovu indikaciju obavezno je pre primene darbepoetina popuniti depoe gvožđa, sanirati infekcije i zapaljenska stanja i obezbediti dobru izdijaliziranost bolesnika.
  2. Primenjuje se u zdravstvenim ustanovama koje obavljaju zdravstvenu delatnost na sekundarnom ili tercijarnom nivou a na osnovu mišljenja lekara nefrologa: za lečenje pacijenata sa anemijom u hroničnoj insuficijenciji bubrega, kod kojih su vrednosti klirensa kreatinina  ≤50 ml/min,  do postizanja i održavanja ciljnih vrednosti hemoglobina 110 g/l.
  - za ovu indikaciju obavezno je   pre primene darbepoetina  korigovati sve razloge za nastanak anemije (nadoknada gvožđa, vitamina, drugih nutritivnih faktora, zaustaviti krvarenje).</t>
  </si>
  <si>
    <t xml:space="preserve">  1. Primenjuje se u zdravstvenim ustanovama koje obavljaju zdravstvenu delatnost na sekundarnom ili tercijarnom nivou a na osnovu mišljenja lekara nefrologa: za lečenje pacijenata sa anemijom u hroničnoj bubrežnoj insuficijenciji, kod kojih su vrednosti klirensa kreatinina  ≤ 50 ml/min,  do postizanja i održavanja ciljnih vrednosti hemoglobina 110 g/l.
 - za ovu indikaciju obavezno  je  pre primene dugodelujućih preparata eritropoetina korigovati sve  razloge za nastanak anemije (nadoknada gvožđa, vitamina, drugih nutritivnih faktora, zaustaviti krvarenje).</t>
  </si>
  <si>
    <t>Svi oblici akutnih leukemija i limfoblastni limfom.</t>
  </si>
  <si>
    <t>Karcinom dojke, HER2 prekomerna ekspresija (IHH 3+ ili CISH+): 
    a) adjuvantna hemioterapija - kao nastavak adjuvantne hemioterapije antraciklinima kao monoterapija ili u kombinaciji sa taksanima do ukupno 12 meseci, kod nodus pozitivnih pacijenata i nodus negativnih pacijenata sa tumorom većim od 10 mm ( u slučaju postojanja kontraindikacija za antracikline, trastuzumab kombinovati sa neantraciklinskim režimima);
    b) metastatska bolest-  PS 0 ili 1, prva linija posle antraciklinske terapije, u kombinaciji sa taksanima, 6 do 8 ciklusa, a potom u odsustvu progresije bolesti, nastaviti samo Herceptin do progresije bolesti; 
    c) lokalno uznapredovali karcinom dojke: primena Herceptina u kombinaciji sa taksanskom hemioterapijom, a nakon prethodne sekvencijalne primene antraciklina. Kod ove grupe nastavak primene Herceptina u adjuvantnom tretmanu, nakon operacije, do ukupno godinu dana, računajući i primenu Herceptina u neoadjuvantnom pristupu.</t>
  </si>
  <si>
    <t>1. Karcinom kolorektuma: metastatska bolest, posle hemioterapije na bazi oksaliplatine i irinotekana, isključivo za pacijente sa tumorima koji sadrže nemutirani K/Ras gen, PS 0 ili 1, kao monoterapija ili u kombinaciji sa irinotekanom;
2. Planocelularni karcinom glave i vrata:
    a) istovremeno sa radioterapijom kod pacijenata sa PS 0 ili 1 u lokalno uznapredovalom, inoperabilnom planocelularnom karcinomu usne duplje i orofarinksa, kod kojih je lečenje započeto indukcionom hemioterapijom;
    b) lokalno uznapredovala, inoperabilna bolest, u kombinaciji sa radioterapijom, PS 0 ili 1, u pacijenata kod kojih je kontraindikovana primena lekova na bazi platine;
    c) u kombinaciji sa standardnom hemioterapijom (5FU-cisplatin ili 5FU-karboplatin) prva linija za rekurentni planocelularni karcinom glave i vrata koji nije podoban za lokoregionalni tretman, bez egzulceracije, PS 0-1.</t>
  </si>
  <si>
    <t>Nesitnoćelijski karcinom pluća u stadijumu IIIb i IV u prvoj liniji lečenja kod pacijenata sa pozitivnim testom na mutaciju tirozin kinaze receptora za epidermalni faktor rasta (EGFR-TK), PS 0 ili 1.</t>
  </si>
  <si>
    <t>Lokalno odmakli i/ili metastatski karcinom bubrežnih ćelija (svetloćelijski podtip), kod bolesnika dobre ili intermedijarne prognoze sa PS 0 ili 1, u prvoj liniji sistemskog lečenja.</t>
  </si>
  <si>
    <t>Karcinom dojke - druga linija metastatskog HER2 pozitivnog karcinoma dojke, u kombinaciji sa lekom kapecitabin, kod pacijenata sa progresijom osnovne bolesti i PS 0-1, prethodno lečenih antraciklinima i/ili taksanima i lekom trastuzumab, koji je primenjen u prvoj liniji lečenja metastatske bolesti.</t>
  </si>
  <si>
    <t>Druga terapijska linija kod odraslih bolesnika sa hroničnom  mijeloidnom leukemijom, otpornih ili netolerantnih na bar jednu prethodnu terapiju, uključujući imatinib mesilat.</t>
  </si>
  <si>
    <t>Akutna mijeolidna leukemija, podtip akutna promijelocitna leukemija.</t>
  </si>
  <si>
    <t xml:space="preserve"> Lek se uvodi u terapiju na osnovu mišljenja Komisije RFZO.</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</si>
  <si>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     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t>
  </si>
  <si>
    <t>Lek se uvodi u terapiju na osnovu mišljenja Komisije RFZO.</t>
  </si>
  <si>
    <t xml:space="preserve"> 1. Hronični HEPATITIS C sa ili bez kompenzovane ciroze jetre uzrokovane virusom hepatitisa C koji treba da zadovoljavaju sledeće kriterijume:
     a. virusološki profil:
           - anti HCV antitela pozitivna u serumu najkraće 6 meseci, 
           - pozitivan HCV RNK i određen genotip virusa;
     b. biohemijski nalaz: 
        - bez fibroze: povišena aktivnost transaminaza ili 
        - sa fibrozom: bez povišene aktivnosti transaminaza;
     c. histološki dokazano hronično zapaljenje jetre (nekroinflamatorna aktivnost sa ili bez fibroza);    
     d. bolesnici kojima nije rađena biopsija jetre zbog kontraindikacije, a ispunjavaju sve ostale uslove;
     e. bolesnici koji apstiniraju od i.v. droga i alkohola, najmanje 12 meseci uz potvrdu neuropsihijatra/psihijatra; 
     f. isključiti bolesnike sa prisutnim kontraindikacijama na terapiju pegilovanim interferonom i ribavirinom.     Terapijski protokol: prema kriterijumima za lеčenje hroničnih oboljenja jetre (hroničnog hepatitisa i kompenzovane ciroze jetre) uzrokovanih virusom hepatitisa C (HCV) kombinovanom terapijom (pegilovani interferon alfa + ribavirin). Trajanje terapije zavisi od genotipa virusa kao i od terapijskog odgovora koji se proverava u 4., 12. i 24. nedelji lečenja. Viremija se proverava 24. i 72. nedelje od završteka lečenja.
 2. Hronični hepatitis B  za pacijente kod kojih je: 
   a.  HBsAg pozitivnost duža od 6 meseci;
   b. povišena aktivnost alaninaminotransferaze  (ALT povišena &gt;2,5 odnosno &gt;100 IU/ml);
   c. hronični hepatitis, sa ili bez fibroze;
   d. viremija (HBV DNK) ≤ 10⁷ kopija /ml krvi.</t>
  </si>
  <si>
    <t xml:space="preserve">  Lek se uvodi u terapiju na osnovu mišljenja Komisije RFZO.</t>
  </si>
  <si>
    <t xml:space="preserve">  STAC; 
  Lek se uvodi u terapiju na osnovu mišljenja Komisije RFZO.</t>
  </si>
  <si>
    <t xml:space="preserve">
 Lek se uvodi u terapiju na osnovu mišljenja Komisije RFZO.</t>
  </si>
  <si>
    <t xml:space="preserve">   STAC; Lek se uvodi u terapiju na osnovu mišljenja Komisije RFZO.</t>
  </si>
  <si>
    <t>STAC; Lek se uvodi u terapiju na osnovu mišljenja tri lekara zdravstvene ustanove koja obavlja zdravstvenu delatnost na sekundarnom ili teracijarnom nivou zdravstvene zaštite.</t>
  </si>
  <si>
    <t xml:space="preserve">1. Humoralna hiperkalcemija u malignitetu ( HHM ) preko 3,0 mmol/l, primena i održavanje normokalcemije tokom narednih šest meseci;
  2. Hiperkalcemije preko 3.0 mmol/l;
  3. Hiperkalcemijska koma.                                                                                                                                                                                                                                                                                                                                                                                                        </t>
  </si>
  <si>
    <t xml:space="preserve"> 1. Humoralna hiperkalcemija u malignitetu ( HHM ) preko 3,0 mmol/l, primena i održavanje normokalcemije tokom narednih šest meseci;
  2. Hiperkalcemije preko 3.0 mmol/l;
  3. Hiperkalcemijska koma.                                       </t>
  </si>
  <si>
    <t xml:space="preserve">  1. Amiotrofična lateralna skleroza - AML  ( G12.2 ).</t>
  </si>
  <si>
    <t>Lek se uvodi u terapiju  na osnovu mišljenja  tri lekara  neurologa ili neuropsihijatra Klinike za neurologiju KCS kod pacijenata koji nisu respiratorno ugroženi.</t>
  </si>
  <si>
    <t>Indikacija</t>
  </si>
  <si>
    <t xml:space="preserve"> Maligni pleuralni mezoteliom, uznapredovala neresektabilna bolest, PS 0 ili 1.</t>
  </si>
  <si>
    <t xml:space="preserve"> Multipla skleroza</t>
  </si>
  <si>
    <t>Multipla skleroza</t>
  </si>
  <si>
    <t>bočica sa praškom i bočica sa rastvaračem, 1 po 20 ml (440 mg/20 ml)</t>
  </si>
  <si>
    <t>Glaxo Wellcome Operations; Glaxo Wellcome S.A.</t>
  </si>
  <si>
    <t>Velika Britanija; Španija</t>
  </si>
  <si>
    <t>kapsula, meka</t>
  </si>
  <si>
    <t>bočica staklena, 100 po 10 mg</t>
  </si>
  <si>
    <t>Teva Pharmaceutical Industries Ltd.; Teva Pharmaceuticals Europe B.V.</t>
  </si>
  <si>
    <t>Izrael; Holandija</t>
  </si>
  <si>
    <t>epoetin alfa</t>
  </si>
  <si>
    <t>BINOCRIT</t>
  </si>
  <si>
    <t>6 po 1ml (2000ij/1ml)</t>
  </si>
  <si>
    <t>Sandoz GmbH</t>
  </si>
  <si>
    <t xml:space="preserve">kapsula, tvrda </t>
  </si>
  <si>
    <t>Cell Pharm GMBH; Nerpharma S.r.l; Haupht Pharma Amareg GMBH</t>
  </si>
  <si>
    <t>Nemačka Italija</t>
  </si>
  <si>
    <t>kapsula tvrda</t>
  </si>
  <si>
    <t>Shering-Plough Labo N.V</t>
  </si>
  <si>
    <t>bočica staklena, 1 po 1 mg</t>
  </si>
  <si>
    <t>ZOLEDRONAT Alvogen</t>
  </si>
  <si>
    <t>koncentrat  za rastvor za infuziju</t>
  </si>
  <si>
    <t>1 po 5ml (4mg/5ml)</t>
  </si>
  <si>
    <t>4mg</t>
  </si>
  <si>
    <t>4 po 5ml (4mg/5ml)</t>
  </si>
  <si>
    <t>ZITOMERA</t>
  </si>
  <si>
    <t>bočica, 1 po 5 ml (4mg/5ml)</t>
  </si>
  <si>
    <t>Actavis Italy S.P.A</t>
  </si>
  <si>
    <t>bočica, 4 po 5 ml (4mg/5ml)</t>
  </si>
  <si>
    <t>bočica, 10 po 5 ml (4mg/5ml)</t>
  </si>
  <si>
    <t>LOSTRIS ◊</t>
  </si>
  <si>
    <t>kesica 5 po 5 mg</t>
  </si>
  <si>
    <t>kesica 5 po 20 mg</t>
  </si>
  <si>
    <t>kesica 5 po 100 mg</t>
  </si>
  <si>
    <t>kesica 5 po 250 mg</t>
  </si>
  <si>
    <t xml:space="preserve"> napunjen injekcioni špric, 6 po 0,5 ml (2000 i.j./0,5 ml)</t>
  </si>
  <si>
    <t xml:space="preserve"> napunjen injekcioni špric, 6 po 1 ml (10000 i.j./1 ml)</t>
  </si>
  <si>
    <t>prašak i rastvarač za koncentrat za rastvor za infuziju</t>
  </si>
  <si>
    <t>Bayer Pharma AG</t>
  </si>
  <si>
    <t>0069152</t>
  </si>
  <si>
    <t>0069157</t>
  </si>
  <si>
    <t>0069145</t>
  </si>
  <si>
    <t>0069165</t>
  </si>
  <si>
    <t>0069166</t>
  </si>
  <si>
    <t>0069222</t>
  </si>
  <si>
    <t>0069227</t>
  </si>
  <si>
    <t>0069235</t>
  </si>
  <si>
    <t>0069223</t>
  </si>
  <si>
    <t>0069224</t>
  </si>
  <si>
    <t>0069228</t>
  </si>
  <si>
    <t>0069939</t>
  </si>
  <si>
    <t>0069924</t>
  </si>
  <si>
    <t>0069928</t>
  </si>
  <si>
    <t>0069929</t>
  </si>
  <si>
    <t>0069933</t>
  </si>
  <si>
    <t>0069934</t>
  </si>
  <si>
    <t>0069936</t>
  </si>
  <si>
    <t>0069920</t>
  </si>
  <si>
    <t>0069922</t>
  </si>
  <si>
    <t>0069926</t>
  </si>
  <si>
    <t>0069206</t>
  </si>
  <si>
    <t>0069205</t>
  </si>
  <si>
    <t>0069204</t>
  </si>
  <si>
    <t>0069203</t>
  </si>
  <si>
    <t>0069202</t>
  </si>
  <si>
    <t>0069201</t>
  </si>
  <si>
    <t>0069213</t>
  </si>
  <si>
    <t>0069212</t>
  </si>
  <si>
    <t>0069214</t>
  </si>
  <si>
    <t>0034413</t>
  </si>
  <si>
    <t>0033181</t>
  </si>
  <si>
    <t>0014140</t>
  </si>
  <si>
    <t>0014141</t>
  </si>
  <si>
    <t>0039345</t>
  </si>
  <si>
    <t>0039153</t>
  </si>
  <si>
    <t>0039401</t>
  </si>
  <si>
    <t>0039400</t>
  </si>
  <si>
    <t>1039703</t>
  </si>
  <si>
    <t>1039704</t>
  </si>
  <si>
    <t>1039706</t>
  </si>
  <si>
    <t>1039715</t>
  </si>
  <si>
    <t>1039710</t>
  </si>
  <si>
    <t>0039100</t>
  </si>
  <si>
    <t>0039101</t>
  </si>
  <si>
    <t>0328388</t>
  </si>
  <si>
    <t>0328387</t>
  </si>
  <si>
    <t>0328647</t>
  </si>
  <si>
    <t>0015150</t>
  </si>
  <si>
    <t>0328630</t>
  </si>
  <si>
    <t>0328631</t>
  </si>
  <si>
    <t>0328900</t>
  </si>
  <si>
    <t>0328632</t>
  </si>
  <si>
    <t>0328633</t>
  </si>
  <si>
    <t>0328607</t>
  </si>
  <si>
    <t>0328608</t>
  </si>
  <si>
    <t>0328604</t>
  </si>
  <si>
    <t>0328603</t>
  </si>
  <si>
    <t>0015120</t>
  </si>
  <si>
    <t>0014310</t>
  </si>
  <si>
    <t>0014312</t>
  </si>
  <si>
    <t>0014313</t>
  </si>
  <si>
    <t>0014220</t>
  </si>
  <si>
    <t>0014202</t>
  </si>
  <si>
    <t>0014205</t>
  </si>
  <si>
    <t>0014400</t>
  </si>
  <si>
    <t>0014401</t>
  </si>
  <si>
    <t>0014402</t>
  </si>
  <si>
    <t>0059102</t>
  </si>
  <si>
    <t xml:space="preserve">0059086 </t>
  </si>
  <si>
    <t>0059092</t>
  </si>
  <si>
    <t>0059093</t>
  </si>
  <si>
    <t>0059211</t>
  </si>
  <si>
    <t>0059222</t>
  </si>
  <si>
    <t>0059200</t>
  </si>
  <si>
    <t>0059201</t>
  </si>
  <si>
    <t>0059010</t>
  </si>
  <si>
    <t>0059011</t>
  </si>
  <si>
    <t>0059012</t>
  </si>
  <si>
    <t>1079070</t>
  </si>
  <si>
    <t>napunjen injekcioni špric, 2 po 0,8 ml (40 mg/0,8 ml)</t>
  </si>
  <si>
    <t>0059202</t>
  </si>
  <si>
    <t>ZOLEDRONIC ACID TEVA</t>
  </si>
  <si>
    <t>Teva Pharmaceuticals Works Private Limited Company; Pliva Hrvatska d.o.o</t>
  </si>
  <si>
    <t>Mađarska; Hrvatska</t>
  </si>
  <si>
    <t>bočica staklena, 1 po 5ml (4mg/5ml)</t>
  </si>
  <si>
    <t>Abbvie Biotechnology  GmbH</t>
  </si>
  <si>
    <t>pen sa uloškom, 1 po 0,5 ml (180 mcg/0,5 ml)</t>
  </si>
  <si>
    <t>pen sa uloškom, 1 po 0,5 ml (135 mcg/0,5 ml)</t>
  </si>
  <si>
    <t>MABTHERA</t>
  </si>
  <si>
    <t>STAC; Lek se uvodi u terapiju na osnovu mišljenja tri lekara sledećih zdravstvenih ustanova:
  - Institut za onkologiju i radiologiju Srbije, 
  - Klinika za pulmologiju KC Srbije, 
  - KBC Bežanijska Kosa, 
  - Institut za plućne bolesti Vojvodine, 
  - Klinika za plućne bolesti „Knez selo“ KC Niš, 
  - KC Kragujevac, 
- Vojnomedicinska akademija.</t>
  </si>
  <si>
    <t>STAC; Lek se uvodi u terapiju na osnovu mišljenja tri lekara sledećih zdravstvenih ustanova:
  - Institut za onkologiju i radiologiju Srbije, 
  - Klinika za hematologiju KC Srbije, 
  - Univerzitetska dečja klinika, 
  - Institut za onkologiju Vojvodine, 
  - Klinika za hematologiju KC Vojvodine, 
  - Klinika za hematologiju i kliničku imunologiju KC Niš, 
  - KC Kragujevac, 
  - Institut za zdravstvenu zaštitu majke i deteta Srbije „Dr Vukan Čupić”, 
  - Institut za zdravstvenu zaštitu  dece i omladine Vojvodine, 
  - Klinika za dečje interne bolesti KC Niš,
- Vojnomedicinska akademija.</t>
  </si>
  <si>
    <t xml:space="preserve">STAC; Za indikaciju pod tačkom 1., 2. i 4. lek se uvodi u terapiju na osnovu mišljenja tri lekara sledećih zdravstvenih ustanova:
  - Institut za onkologiju i radiologiju Srbije, 
  - Klinika za hematologiju KC Srbije, 
  - KBC Bežanijska Kosa, 
  - Univerzitetska dečja klinika, 
  - Klinika za hematologiju KC Vojvodine, 
  - Institut za onkologiju Vojvodine, 
  - Klinika za hematologiju i kliničku imunologiju KC Niš, 
  - Klinika za onkologiju KC Niš, 
  - KC Kragujevac, 
  - Institut za zdravstvenu zaštitu majke i deteta Srbije „Dr Vukan Čupić”,
  - Institut za  zdravstvenu zaštitu  dece i omladine Vojvodine,  
  - Klinika za dečje interne bolesti KC Niš,
- Vojnomedicinska akademija.
 Za indikaciju pod tačkom 3. lek se uvodi u terapiju na osnovu mišljenja Komisije RFZO. </t>
  </si>
  <si>
    <t xml:space="preserve">STAC;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
</t>
  </si>
  <si>
    <t>STAC; Za indikaciju pod tačkom 1. lek se uvodi u terapiju na osnovu mišljenja tri lekara sledećih zdravstvenih ustanova:
  - Institut za onkologiju i radiologiju Srbije, 
  - Klinika za gastroenterologiju KC Srbije, 
  - KBC Bežanijska Kosa, 
  - Institut za onkologiju Vojvodine, 
  - KC Niš, 
  - KC Kragujevac,
- Vojnomedicinska akademija.
 Za  indikaciju pod tačkom 2. lek se uvodi u terapiju na osnovu mišljenja tri lekara sledećih zdravstvenih ustanova:
  - Institut za onkologiju i radiologiju Srbije, 
  - Institut za onkologiju Vojvodine, 
  - Klinika za onkologiju KC Niš, 
  - KC Kragujevac,
- Vojnomedicinska akademija.</t>
  </si>
  <si>
    <t>Lek se uvodi u terapiju na osnovu mišljenja Komisije RFZO, a na osnovu mišljenja tri lekara sledećih zdravstvenih ustanova:
  - Institut za onkologiju i radiologiju Srbije, 
  - Klinika za pulmologiju KC Srbije, 
  - Institut za plućne bolesti Vojvodine, 
  - Klinika za plućne bolesti „Knez selo” KC Niš, 
  - KBC Bežanijska Kosa,
- Vojnomedicinska akademija.</t>
  </si>
  <si>
    <t>Lek se uvodi u terapiju na osnovu mišljenja Komisije RFZO, a na osnovu mišljenja tri lekara sledećih zdravstvenih ustanova:
  - Institut za onkologiju i radiologiju Srbije, 
  - Klinika za urologiju KCS, 
  - Institut za onkologiju Vojvodine, 
  - Klinika za onkologiju KC Niš,
- Vojnomedicinska akademija.</t>
  </si>
  <si>
    <t>boca, 70 po 250 mg</t>
  </si>
  <si>
    <t>Lek se uvodi u terapiju na osnovu mišljenja tri lekara sledećih zdravstvenih ustanova:
- Institut za onkologiju i radiologiju Srbije,
- KBC Bežanijska Kosa,
- Klinika za onkologiju KC Niš,
- Institut za onkologiju Vojvodine,
- KC Kragujevac,
- Vojnomedicinska akademija uz učešće stručnjaka iz oblasti karcinoma dojke sa Instituta za onkologiju i radiologiju Srbije ili KBC Bežanijska Kosa.</t>
  </si>
  <si>
    <t>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t>
  </si>
  <si>
    <t xml:space="preserve"> Lek se uvodi u terapiju na osnovu mišljenja tri lekara sledećih zdravstvenih ustanova:
  - Klinika za hematologiju KC Srbije, 
  - Univerzitetska dečja klinika, 
  - Klinika za hematologiju KC Vojvodine, 
  - Klinika za hematologiju i kliničku imunologiju KC Niš, 
  - KC Kragujevac, 
  - Institut za zdravstvenu zaštitu majke i deteta Srbije „Dr Vukan Čupić”, 
  - Institut za decu i omladinu Vojvodine, 
  - Klinika za dečje interne bolesti KC Niš, 
  - KBC Bežanijska Kosa,
- Vojnomedicinska akademija.</t>
  </si>
  <si>
    <t>STAC; Lek se uvodi u terapiju na osnovu mišljenja Komisije RFZO, a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t>
  </si>
  <si>
    <t>tableta</t>
  </si>
  <si>
    <t xml:space="preserve"> Lek se uvodi u terapiju na osnovu mišljenja tri lekara sledećih zdravstvenih ustanova:
   - Klinika za neurohirurgiju KC Srbije,
   - Institut za onkologiju i radiologiju Srbije,
   - Institut za onkologiju Vojvodine,
   - Klinika za onkologiju KC Niš, 
   - KC Kragujevac.
- Vojnomedicinska akademija.</t>
  </si>
  <si>
    <t>L01AA09</t>
  </si>
  <si>
    <t>bendamustin</t>
  </si>
  <si>
    <t>bočica staklena, 5 po 25 mg</t>
  </si>
  <si>
    <t>Prva linija u lečenju hronične limfocitne leukemije (Binet stadijum B ili C) kod pacijenata za koje
kombinovana terapija sa fludarabinom nije odgovarajuća</t>
  </si>
  <si>
    <t>0031005</t>
  </si>
  <si>
    <t>BENDAMUSTINE PHARMASWISS ◊</t>
  </si>
  <si>
    <t>bočica staklena, 1 po 25 mg</t>
  </si>
  <si>
    <t>PharmaSwiss d.o.o Beograd</t>
  </si>
  <si>
    <t>0031008</t>
  </si>
  <si>
    <t>bočica staklena, 1 po 100 mg</t>
  </si>
  <si>
    <t>0031006</t>
  </si>
  <si>
    <t>0031009</t>
  </si>
  <si>
    <t>bočica staklena, 5 po 100mg</t>
  </si>
  <si>
    <t>0031007</t>
  </si>
  <si>
    <t>bočica staklena, 10 po 25 mg</t>
  </si>
  <si>
    <t>0031010</t>
  </si>
  <si>
    <t>bočica staklena, 10 po 100 mg</t>
  </si>
  <si>
    <t>0034412</t>
  </si>
  <si>
    <t>METREMAX ◊</t>
  </si>
  <si>
    <t>bočica staklena, 1 po 100mg</t>
  </si>
  <si>
    <t>Zdravlje AD Leskovac</t>
  </si>
  <si>
    <t>0034411</t>
  </si>
  <si>
    <t>bočica staklena, 1 po 500mg</t>
  </si>
  <si>
    <t>0034410</t>
  </si>
  <si>
    <t>bočica staklena, 1 po 1000mg</t>
  </si>
  <si>
    <t>0034667</t>
  </si>
  <si>
    <t>MARTXEL ◊</t>
  </si>
  <si>
    <t>Eriochem S.A.</t>
  </si>
  <si>
    <t>Argentina</t>
  </si>
  <si>
    <t>0034666</t>
  </si>
  <si>
    <t>0039109</t>
  </si>
  <si>
    <t>BORTEZOMIB ADOC ◊</t>
  </si>
  <si>
    <t>bočica staklena, 1 po 3,5mg</t>
  </si>
  <si>
    <t>Rumunija</t>
  </si>
  <si>
    <t>0039666</t>
  </si>
  <si>
    <t>BORTEADE ◊</t>
  </si>
  <si>
    <t>bočica staklena, 1 po 3,5 mg</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</si>
  <si>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</si>
  <si>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0014204</t>
  </si>
  <si>
    <t>REMSIMA</t>
  </si>
  <si>
    <t>Biotec Services International Limited</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</si>
  <si>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</si>
  <si>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0014221</t>
  </si>
  <si>
    <t>INFLECTRA</t>
  </si>
  <si>
    <t>Hospira Enterprises B.V</t>
  </si>
  <si>
    <t>1. Teška, aktivna forma Crohnove bolesti - inflamatorni tip sa/bez fistule kod pacijenata kod kojih prethodno lečenje kortikosteroidima i/ili nutritivnom terapijom, i imunosupresivima nije dalo zadovoljavajući odgovor, ili postoji kontraindikacija za pomenutu konvencionalnu terapiju;
   2.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
   3.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4.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5.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t>
  </si>
  <si>
    <t>1.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2. Reumatoidni  artritis (M05 i M06) ukoliko je ispunjen kriterijum da posle 6 meseci primene lekova koji modifikuju tok bolesti (LMTB) nije postignut odgovarajući klinički odgovor tj. poboljšanje DAS28 skora za najmanje 1,2 ili više, ili oboleli i dalje imaju visoku aktivnost boelsti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</si>
  <si>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0059020</t>
  </si>
  <si>
    <t>ZOLEDRONIC ACID HOSPIRA</t>
  </si>
  <si>
    <t>1 po 5 ml (4mg/5ml)</t>
  </si>
  <si>
    <t>0059214</t>
  </si>
  <si>
    <t>ZOLEDRONAT SANDOZ</t>
  </si>
  <si>
    <t>plastična bočica,1 po 5ml (4mg/5ml)</t>
  </si>
  <si>
    <t>Novartis Pharma Stein AG; Ebewe Pharma; Lek Farmaceutska družba D.D</t>
  </si>
  <si>
    <t>Nemačka; Austrija; Slovenija</t>
  </si>
  <si>
    <t>S.C. Sindan-Pharma S.R.L</t>
  </si>
  <si>
    <t>Alvogen Pharma d.o.o; Sanochemia Pharmazeutika AG</t>
  </si>
  <si>
    <t>Republika Srbija; Austrija</t>
  </si>
  <si>
    <t>epoetin teta</t>
  </si>
  <si>
    <t>EPORATIO</t>
  </si>
  <si>
    <t xml:space="preserve">rastvor za injekciju u napunjenom injekcionom špricu; </t>
  </si>
  <si>
    <t>Mercle Biotec GmbH</t>
  </si>
  <si>
    <t>1000i.j</t>
  </si>
  <si>
    <t>0069161</t>
  </si>
  <si>
    <t>napunjen injekcioni špric sa bezbedosnim sredstvom , 6 po 0,5ml (2000i.j./0,5ml)</t>
  </si>
  <si>
    <t>0069163</t>
  </si>
  <si>
    <t>napunjen injekcioni špric sa bezbedosnim sredstvom , 6 po 0,5ml (5000i.j./0,5ml)</t>
  </si>
  <si>
    <t>0039346</t>
  </si>
  <si>
    <t>bočica staklena, 1 po 5 ml (600mg/5ml)</t>
  </si>
  <si>
    <t>0039505</t>
  </si>
  <si>
    <t>L01XC08</t>
  </si>
  <si>
    <t>panitumumab</t>
  </si>
  <si>
    <t>VECTIBIX ◊</t>
  </si>
  <si>
    <t>bočica staklena, 1 po 5ml (20mg/ml)</t>
  </si>
  <si>
    <t>STAC; Lek se uvodi u terapiju na osnovu mišljenja tri lekara sledećih zdravstvenih ustanova:
  - Institut za onkologiju i radiologiju Srbije, 
  - Klinika za gastroenterologiju KC Srbije, 
  - KBC Bežanijska Kosa, 
  - Institut za onkologiju Vojvodine, 
  - KC Niš, 
  - KC Kragujevac,
- Vojnomedicinska akademija.</t>
  </si>
  <si>
    <t xml:space="preserve"> 1. Adenokarcinom pluća u stadijumu IIIb i IV u drugoj liniji sistemskog lečenja kod bolesnika sa PS 0 ili 1, kod kojih je u prethodnom lečenju registrovana značajna toksičnost.
 2. Nesitnoćelijski karcinom pluća u stadijumu IIIb i IV u prvoj liniji lečenja kod pacijenata sa pozitivnim testom na mutaciju tirozin kinaze receptora za epidermalni faktor rasta (EGFR-TK), PS 0 ili 1.</t>
  </si>
  <si>
    <t>L01XE11</t>
  </si>
  <si>
    <t>pazopanib</t>
  </si>
  <si>
    <t>VOTRIENT◊</t>
  </si>
  <si>
    <t>bočica, 30 po 200mg</t>
  </si>
  <si>
    <t xml:space="preserve">Glaxo Wellcome S.A.; Glaxo Wellcome Operations      </t>
  </si>
  <si>
    <t>Španija; Velika Britanija</t>
  </si>
  <si>
    <t>bočica, 60 po 400mg</t>
  </si>
  <si>
    <t>L01XE13</t>
  </si>
  <si>
    <t>afatinib</t>
  </si>
  <si>
    <t>GIOTRIF◊</t>
  </si>
  <si>
    <t>blister, 28 po 20mg</t>
  </si>
  <si>
    <t>Boehringer Ingelheim Pharma GmBh&amp;Co.KG</t>
  </si>
  <si>
    <t>blister, 28 po 30mg</t>
  </si>
  <si>
    <t>blister, 28 po 40mg</t>
  </si>
  <si>
    <t>blister, 28 po 50mg</t>
  </si>
  <si>
    <t xml:space="preserve">
1. a) Aktivni sistemski juvenilni artritis (M08.2; M06.1) kod pacijenata uzrasta od 2 godine, i starijih, koji nisu adekvatno odgovorili na prethodnu terapiju nesteroidnim antiinflamatornim lekovima (NSAIL) i sistemskim kortikosteroidima 
b) Juvenilni idiopatski poliartritis (pozitivni ili negativni na reumatoidni faktor) i prošireni oligoartritis (M08), kod pacijenata starih 2 godine i starijih, koji nisu adekvatno odgovorili na prethodnu terapiju metotreksatom.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</si>
  <si>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20mg</t>
  </si>
  <si>
    <t>Karcinom kolorektuma: metastatska bolest, posle hemioterapije na bazi oksaliplatine i irinotekana, isključivo za pacijente sa tumorima koji sadrže nemutirani K/Ras gen, PS 0 ili 1, kao monoterapija.</t>
  </si>
  <si>
    <t>1039252</t>
  </si>
  <si>
    <t>1039253</t>
  </si>
  <si>
    <t>1039276</t>
  </si>
  <si>
    <t>1039277</t>
  </si>
  <si>
    <t>B02BX04</t>
  </si>
  <si>
    <t>romiplostim</t>
  </si>
  <si>
    <t>NPLATE ◊</t>
  </si>
  <si>
    <t>bočica, 1 po 250 mcg</t>
  </si>
  <si>
    <t>30 mcg</t>
  </si>
  <si>
    <t xml:space="preserve">Terapija refrakterne hronične imunološke trombocitopenijske purpure odraslih pacijenata (D69.3):
1. kod kojih je izvršena splenektomija i koji su rezistentni na primenu lekova prve i druge terapijske linije 
2. koji su rezistentni na primenu lekova prve i druge terapijske linije i kod kojih je splenektomija kontraindikovana.
</t>
  </si>
  <si>
    <t>B02BX05</t>
  </si>
  <si>
    <t>eltrombopag</t>
  </si>
  <si>
    <t>REVOLADE ◊</t>
  </si>
  <si>
    <t>50 mg</t>
  </si>
  <si>
    <t>1069110</t>
  </si>
  <si>
    <t>0039120</t>
  </si>
  <si>
    <t>L01CD04</t>
  </si>
  <si>
    <t>cabazitaksel</t>
  </si>
  <si>
    <t>JEVTANA ◊</t>
  </si>
  <si>
    <t>koncentrat i rastvarač za rastvor za infuziju</t>
  </si>
  <si>
    <t>bočica sa koncentratom i bočica sa rastvaračem, 1 po 4,5 ml (60 mg/1,5 ml)</t>
  </si>
  <si>
    <t xml:space="preserve"> Aventis Pharma LTD</t>
  </si>
  <si>
    <t xml:space="preserve"> Velika Britanija</t>
  </si>
  <si>
    <t xml:space="preserve">Kastraciono-rezistentni metastatski karcinom prostate, terapija posle progresije na hemioterapiju docetakselom, kod pacijenata sa PS 0-2 (C61).
Lek se primenjuje sa prednizonom ili prednizolonom.
</t>
  </si>
  <si>
    <t>0014000</t>
  </si>
  <si>
    <t>L01XC12</t>
  </si>
  <si>
    <t>brentuksimab vedotin</t>
  </si>
  <si>
    <t>ADCETRIS ◊</t>
  </si>
  <si>
    <t>bočica staklena, 1 po 50mg</t>
  </si>
  <si>
    <t>Takeda Italia S.P.A</t>
  </si>
  <si>
    <t xml:space="preserve">Lečenje odraslih bolesnika sa relapsom ili refraktarnim CD30 pozitivnim Hodgkin limfomom (C81.0-C81.4): 
1. nakon autologe transplantacije matičnih ćelija hematopoeze ili 
2. nakon najmanje dva prethodna ciklusa lečenja kod bolesnika kod kojih je autologa transplantacija kontraindikovana.
</t>
  </si>
  <si>
    <t>0039402</t>
  </si>
  <si>
    <t>L01XC18</t>
  </si>
  <si>
    <t>pembrolizumab</t>
  </si>
  <si>
    <t>KEYTRUDA ◊</t>
  </si>
  <si>
    <t>bočica staklena, 1 po 50 mg</t>
  </si>
  <si>
    <t>Schering Plough Labo N.V</t>
  </si>
  <si>
    <t>Lečenje uznapredovalog (neresektabilnog ili metastatskog)  melanoma odraslih koji nemaju BRAF mutaciju, kao monoterapija PS 0-1 (C43)</t>
  </si>
  <si>
    <t>Odobrava se primena četiri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t>
  </si>
  <si>
    <t>1039151</t>
  </si>
  <si>
    <t>L01XE05</t>
  </si>
  <si>
    <t>sorafenib</t>
  </si>
  <si>
    <t>NEXAVAR ◊</t>
  </si>
  <si>
    <t>Bayer Pharma AG Leverkusen; Bayer Healthcare manufacturing</t>
  </si>
  <si>
    <t xml:space="preserve"> Nemačka; Italija</t>
  </si>
  <si>
    <t>Lečenje primarnog karcinoma jetre (HCC) kod pacijenata sa lokalno odmaklom ili metastatskom bolešću gde nije bilo moguće primeniti hirurško niti bilo koje drugo lokoregionalno lečenje (BCLC C), ili je ovo lečenje bilo neuspešno (BCLC B), a pacijenti su sa očuvanom jetrinom funkcijom (Child-Pugh A) i u dobrom performans statusu (PS 0-1) (C22.0).</t>
  </si>
  <si>
    <t>Odobrava se primena terapije za 2 meseca, nakon čega se sprovodi provera efikasnosti terapije.
Lek se uvodi u terapiju na osnovu mišljenja Komisije RFZO, a na osnovu mišljenja tri lekara sledećih  zdravstvenih ustanova:
- Institut za onkologiju i radiologiju Srbije,
 - Klinika za gastroenterologiju KC Srbije,
 - KBC Bežanijska Kosa, 
 - Institut za onkologiju Vojvodine, 
 - Klinika za onkologiju KC Niš,
 - KC Kragujevac,
- Vojnomedicinska akademija.</t>
  </si>
  <si>
    <t>1039152</t>
  </si>
  <si>
    <t>L01XE15</t>
  </si>
  <si>
    <t>vemurafenib</t>
  </si>
  <si>
    <t>ZELBORAF ◊</t>
  </si>
  <si>
    <t>blister, 56 po 240mg</t>
  </si>
  <si>
    <t>Roche S.P.A.</t>
  </si>
  <si>
    <t>Monoterapija u primarnom sistemskom lečenju pacijenata sa uznapredovalim i/ili metastatskim BRAF pozitivnim melanomom kože PS 0-1 (C43).</t>
  </si>
  <si>
    <t>Odobrava se primena dva ciklusa lečenja, nakon čega je obavezna klinička i dijagnostička obrada u cilju ocene stepena tumorskog odgovora i podnošljivosti lečenja. Nastavak lečenja je moguć isključivo kod pozitivnog tumorskog odgovora na sprovedeno lečenje (kompletna ili delimična remisija, stabilna bolest), do progresije bolesti.
Lek se uvodi u terapiju na osnovu mišljenja Komisije RFZO, a na osnovu mišljenja tri lekara sledećih zdravstvenih ustanova: 
 - Institut za onkologiju i radiologiju Srbije, 
- KBC Bežanijska Kosa, 
- Institut za onkologiju Vojvodine, 
- Klinika za onkologiju KC Niš, 
- KC Kragujevac, 
- Vojnomedicinska akademija.</t>
  </si>
  <si>
    <t>1039249</t>
  </si>
  <si>
    <t>L01XE18</t>
  </si>
  <si>
    <t>ruksolitinib</t>
  </si>
  <si>
    <t>JAKAVI ◊</t>
  </si>
  <si>
    <t>blister, 56 po 5mg</t>
  </si>
  <si>
    <t xml:space="preserve">1. Novodijagnostikovani bolesnici sa primarnom mijelofibrozom sa izraženom splenomegalijom ili konstitucionalnim simptomima a koji po IPSS prognostičkom skoru pripadaju podrgupama intermedijarnog ili visokog rizika (D47.4). 
2. Prethodno lečeni bolesnici sa primarnom mijelofibrozom, post PV mijelofibrozom ili post ET mijelofibrozom koji imaju izraženu splenomegaliju ili konstitucionalne simptome, a rezistentni su na terapiju hidroksiureom (D47.4).
</t>
  </si>
  <si>
    <t>1039250</t>
  </si>
  <si>
    <t>blister, 56 po 15mg</t>
  </si>
  <si>
    <t>1039251</t>
  </si>
  <si>
    <t>blister, 56 po 20mg</t>
  </si>
  <si>
    <t>1039602</t>
  </si>
  <si>
    <t>L02BB04</t>
  </si>
  <si>
    <t>enzalutamid</t>
  </si>
  <si>
    <t>XTANDI ◊</t>
  </si>
  <si>
    <t xml:space="preserve">kapsula, meka </t>
  </si>
  <si>
    <t>blister, 112 po 40 mg</t>
  </si>
  <si>
    <t>Astellas Pharma Europe B.V</t>
  </si>
  <si>
    <t>160mg</t>
  </si>
  <si>
    <t>Kastraciono-rezistentni metastatski karcinom prostate, terapija posle progresije na hemioterapiju docetakselom, kod pacijenata sa PS 0-2 (C61).</t>
  </si>
  <si>
    <t>1039721</t>
  </si>
  <si>
    <t>L02BX03</t>
  </si>
  <si>
    <t>abirateron</t>
  </si>
  <si>
    <t>ZYTIGA ◊</t>
  </si>
  <si>
    <t>boca, 120 po 250 mg</t>
  </si>
  <si>
    <t>Janssen-Cilag S.P.A.</t>
  </si>
  <si>
    <t>1g</t>
  </si>
  <si>
    <t>0015121</t>
  </si>
  <si>
    <t>L03AX16</t>
  </si>
  <si>
    <t>pleriksafor</t>
  </si>
  <si>
    <t>MOZOBIL</t>
  </si>
  <si>
    <t>bočica, 1 po1,2ml; 20mg/ml</t>
  </si>
  <si>
    <t xml:space="preserve">Genzyme Limited </t>
  </si>
  <si>
    <t>16,8mg</t>
  </si>
  <si>
    <t>Lek se uvodi u terapiju na osnovu mišljenja tri lekara specijalista hematologije zdravstvene ustanove koja obavlja transplantaciju matičnih ćelija hematopoeze.</t>
  </si>
  <si>
    <t>bočica sa praškom i napunjeni injekcioni špric sa rastvaračem, 4 po 1ml (25mg/1ml)</t>
  </si>
  <si>
    <t xml:space="preserve">
1. Juvenilni idiopatski artritis (M08) i to: 
a) poliartritis (pozitivni ili negativni na reumatoidni faktor) i prošireni oligoartritis kod dece uzrasta od 2 godine, i starijih, kod kojih postoji neadekvatan odgovor na metotreksat ili dokazana netolerancija na metotreksat; 
b) psorijazni artritis kod adolescenata starijih od 12 godina koji nisu imali odgovarajući odgovor na metotreksat ili je dokazana netolerancija na metotreksat; 
c) artritis povezan sa entezitisom kod adolescenata starijih od 12 godina koji nisu imali odgovarajući odgovor na ili kod kojih je dokazana netolerancija na konvencionalnu terapiju
2.Reumatoidni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Pedijatrijska plak psorijaza - teška forma hronične plak psorijaze (PASI ≥ 10 i/ili BSA ≥ 10 i/ili DLQI  ≥ 10) kod dece starije od 6 godina i kod adolescenata, koji nisu odgovorili, ili ne podnose, ili imaju kontraindikacije na najmanje dva različita ranije primenjena konvencionalna leka, uključujući fototerapiju, retinoide, metotreksat i ciklosporin (L40.0-L40.3; L40.5-L40.9).</t>
  </si>
  <si>
    <t>0015119</t>
  </si>
  <si>
    <t>rastvor za injekciju u napunjenom injekcijonom špricu</t>
  </si>
  <si>
    <t>napunjen injekcioni špric, 12 po 1ml (40mg/ml)</t>
  </si>
  <si>
    <t>Teva Pharmaceuticals Europe B.V.</t>
  </si>
  <si>
    <t>0069400</t>
  </si>
  <si>
    <t xml:space="preserve">Lilly France </t>
  </si>
  <si>
    <t xml:space="preserve">     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t>
  </si>
  <si>
    <t>Lek se uvodi u terapiju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KC Kragujevac,
 - Vojnomedicinska akademija.</t>
  </si>
  <si>
    <t>Lek se uvodi u terapiju na osnovu mišljenja Komisije RFZO, a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KC Kragujevac,
 - Vojnomedicinska akademija.</t>
  </si>
  <si>
    <t xml:space="preserve">        Lek se uvodi u terapiju na osnovu mišljenja Komisije RFZO, a na osnovu mišljenja tri lekara sledećih zdravstvenih ustanova:
 -  Klinika za hematologiju KC Srbije,
 -  KBC Bežanijska Kosa,  
 -  Klinika za hematologiju KC Vojvodine, 
 -  Klinika za hematologiju i kliničku imunologiju KC Niš, 
 -  KC Kragujevac,
 - Vojnomedicinska akademija.</t>
  </si>
  <si>
    <t>1014022</t>
  </si>
  <si>
    <t>L04AX04</t>
  </si>
  <si>
    <t>lenalidomid</t>
  </si>
  <si>
    <t>blister, 21 po 10 mg</t>
  </si>
  <si>
    <t xml:space="preserve">Celgene Europe Limited; 
Penn Pharmaceutical Services Limited
</t>
  </si>
  <si>
    <t>Velika Britanija; Velika Britanija</t>
  </si>
  <si>
    <t>10mg</t>
  </si>
  <si>
    <t>blister, 21 po 25mg</t>
  </si>
  <si>
    <t>REVLIMID ◊</t>
  </si>
  <si>
    <t xml:space="preserve">
Revlimid u kombinaciji sa deksametazonom je indikovan za tretman multiplog mijeloma kod odraslih pacijenata koji su već primili najmanje jednu prethodnu terapiju, kod pacijenata kod kojih se ne može primeniti lečenje sa talidomidom i bortezomibom</t>
  </si>
  <si>
    <t>Lek se uvodi u terapiju na osnovu mišljenja Komisije RFZO, a na osnovu mišljenja tri lekara sledećih zdravstvenih ustanova:
  - Institut za onkologiju i radiologiju Srbije, 
  - Klinika za hematologiju KC Srbije, 
  - KBC Bežanijska Kosa, 
  - Institut za onkologiju Vojvodine, 
  - Klinika za hematologiju KC Vojvodine, 
  - Klinika za hematologiju i kliničku imunologiju KC Niš, 
  - Klinika za onkologiju KC Niš, 
  - KC Kragujevac,
- Vojnomedicinska akademija.</t>
  </si>
  <si>
    <t>napunjen injekcioni špric, 1 po 0,4 ml (10 mcg/0,4 ml)</t>
  </si>
  <si>
    <t>napunjen injekcioni špric, 1 po 0,5 ml  (20 mcg/0,5 ml)</t>
  </si>
  <si>
    <t>napunjen injekcioni špric 1 po 0,3 ml (30 mcg/0,3 ml)</t>
  </si>
  <si>
    <t>napunjen injekcioni špric 1 po 0,4 ml  (40 mcg/0,4 ml)</t>
  </si>
  <si>
    <t>napunjen injekcioni špric 1 po 0,5 ml  (50 mcg/0,5 ml)</t>
  </si>
  <si>
    <t>napunjen injekcioni špric 1 po 0,3 ml (60 mcg/0,3 ml)</t>
  </si>
  <si>
    <t>napunjen  injekcioni špric 1 po 0,4 ml  (80 mcg/0,4 ml)</t>
  </si>
  <si>
    <t>napunjen injekcioni špric 1 po 0,5 ml  (100 mcg/0,5 ml)</t>
  </si>
  <si>
    <t>napunjen  injekcioni špric 1 po 0,3 ml (150 mcg/0,3 ml)</t>
  </si>
  <si>
    <t>napunjen  injekcioni špric 1 po 0,6 ml (300 mcg/0,6 ml)</t>
  </si>
  <si>
    <t>bočica staklena, 1 po 500 mg</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</si>
  <si>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</si>
  <si>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</si>
  <si>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0031100</t>
  </si>
  <si>
    <t>AUBEDIX ◊</t>
  </si>
  <si>
    <t>S.C. SINDAN-PHARMA S.R.L.</t>
  </si>
  <si>
    <t>0031101</t>
  </si>
  <si>
    <t xml:space="preserve"> Glioblastoma multiforme, PS 0 ili 1 (ECOG) kao postoperativna terapija u dozi od 75 mg/m² dnevno, istovremeno sa zračnom terapijom. Po završenom zračenju, lečenje nastaviti temozolomidom u dozi od 150/200 mg/m² dnevno od prvog do petog dana ciklusa koji traje 28 dana, ukupno šest ciklusa. Započinjanje hemioterapije se vrši po uvidu u MRI (ili CT sa kontrastom) učinjen 3-4 nedelja posle operativnog lečenja, na konzilijumu referentne ustanove, pod uslovom da je PS  pacijenta 0 ili 1.</t>
  </si>
  <si>
    <t>0034668</t>
  </si>
  <si>
    <t>PEMETREXED ALVOGEN ◊</t>
  </si>
  <si>
    <t xml:space="preserve">bočica staklena, 1 po 100 mg </t>
  </si>
  <si>
    <t>Synthon Hispania, S.L.; Synthon S.R.O</t>
  </si>
  <si>
    <t>Španija; Češka</t>
  </si>
  <si>
    <t>0034669</t>
  </si>
  <si>
    <t xml:space="preserve">bočica staklena, 1 po 500 mg </t>
  </si>
  <si>
    <t xml:space="preserve">   ◊ 1. Nehočkinski limfomi, CD20 pozitivan, podtip: difuzni krupnoćelijski, novodijagnostikovani uz hemioterapiju (C83.3; C83.8).
  ◊  2. Nehočkinski limfomi, CD20 pozitivan, podtip: folikularni, novodijagnostikovani i u recidivu bolesti (C82).
  3. Reumatoidni artritis (M05 i M06) - rituksimab u kombinaciji sa metotreksatom uvodi se u terapiju ukoliko su ispunjena oba kriterijuma i to: 
    a) posle šest meseci primene lekova koji modifikuju tok bolesti (LMTB) nije postignut odgovarajući klinički odgovor tj. poboljšanje  DAS28 skora za najmanje 1,2 ili više ili postoje elementi nepodnošljivosti lekova koji modifikuju tok bolesti (LMTB), i
    b) posle šest meseci od početka primene prethodnog biološkog leka nije postignut adekvatan klinički odgovor tj. poboljšanje (smanjenje DAS28 skora za najmanje 1,2).
         Ukoliko je započeto lečenje rituksimabom, neophodno je terapijske cikluse ponavljati na šest meseci ili nakon dužeg perioda, u zavisnosti od stanja bolesnika i broja limfocita u perifernoj krvi.
  ◊ 4. Hronična limfocitna leukemija (C91.1):
    a) prva linija: 
 - u okviru imunohemioterapijskog protokola RFC;
    b) druga linija:
 - ako je relaps nakon primene imunohemioterapije nastao nakon više od 24 meseca može se ponoviti terapija prve linije;
 - ako nije primenjen u prvoj terapijskoj liniji a planira se primena u kombinaciji sa FC;
 - ako je nakon imunohemioterapije RFC došlo do relapsa nakon manje od 24 meseca ukoliko aktuelni institucioni vodiči podrazumevaju primenu R sa nekim  drugim hemioterapijskim agensima različitim nego u prvoj liniji.</t>
  </si>
  <si>
    <t>0014142</t>
  </si>
  <si>
    <t>bočica staklena, 1 po 11.7mL (1400mg/11.7mL)</t>
  </si>
  <si>
    <t>F. Hoffmann-La Roche Ltd</t>
  </si>
  <si>
    <t>◊ 1. Nehočkinski limfom, CD20 pozitivan, podtip: difuzni krupnoćelijski, novodijagnostikovani uz hemioterapiju (C83.3; C83.8)
 ◊ 2. Nehočkinski limfom, CD20 pozitivan, podtip: folikularni, novodijagnostikovani i u recidivu bolesti (C82).</t>
  </si>
  <si>
    <t>STAC; Lek se uvodi u terapiju na osnovu mišljenja tri lekara sledećih zdravstvenih ustanova: 
- Institut za onkologiju i radiologiju Srbije, 
- Klinika za hematologiju KC Srbije, 
- KBC Bežanijska Kosa, 
- Klinika za hematologiju KC Vojvodine, 
- Institut za onkologiju Vojvodine, 
- Klinika za hematologiju i kliničku imunologiju KC Niš, 
- Klinika za onkologiju KC Niš, 
- Klinika za hematologiju KC Kragujevac,
-Vojnomedicinska akademija.</t>
  </si>
  <si>
    <t>1.Karcinom kolorektuma, potencijalno resektabilna metastatska bolest dominantno u jetri, klinički stadijum IVb, prva linija sistemske terapije, u kombinaciji sa hemioterapijom, a u koliko se postigne resektabilnost metastaza i odgovarajuća operacija istih, i postoperativno, ukupno maksimalno 10 ciklusa.
2. Avastin uz standardnu hemioterapiju karboplatinom i paklitakselom za ovarijalne karcinome FIGO stadijuma IIIc (suboptimalno operisani i inoperabini) i FIGO stadijuma IV, karcinome jajovoda i primarne peritonealne karcinome, za pacijentkinje dobrog opšteg stanja PS 0-1, bez značajnih komorbiditeta i bez infiltracije crevnih vijuga, a potom kao monoterapija u odsustvu progresije do ukupno godinu dana  (C56; C57; C48).</t>
  </si>
  <si>
    <t>0039110</t>
  </si>
  <si>
    <t>BORTEZOMIB PLIVA ◊</t>
  </si>
  <si>
    <t>bočica staklena, 1po 1mg</t>
  </si>
  <si>
    <t>Pliva Hrvatska d.o.o; Teva Pharmaceutical Works Private Limited Company</t>
  </si>
  <si>
    <t>Hrvatska; Mađarska</t>
  </si>
  <si>
    <t>Multipli mijelom: 
          a) u prvoj terapijskoj liniji kod visoko rizičnih bolesnika sa renalnom insuficijencijom (klirens kreatinina manji od 60 ml/min) i/ili 
               citogenetskim abnormalnostima visokog rizika /del 13, t(4; 14), t(14; 16)/  i/ ili sa rizikom od tromboembolijskih komplikacija;
          b) u recidivu bolesti uz odsustvo značajne periferne polineuropatije (WHO gradus 2-4).</t>
  </si>
  <si>
    <t>0039111</t>
  </si>
  <si>
    <t>0015118</t>
  </si>
  <si>
    <t>glatiramer-acetat</t>
  </si>
  <si>
    <t>REMUREL</t>
  </si>
  <si>
    <t>napunjen injekcioni špric, 28 po 1 ml (20mg/mL)</t>
  </si>
  <si>
    <t>Synthon Hispania, S.L.; Synthon BV</t>
  </si>
  <si>
    <t>Španija; Holandija</t>
  </si>
  <si>
    <t>Multipla skleroza.</t>
  </si>
  <si>
    <t>0014399</t>
  </si>
  <si>
    <t>2 po 0,4 ml (40mg/0,4ml)</t>
  </si>
  <si>
    <t>Abbvie Biotechnology Gmbh</t>
  </si>
  <si>
    <t>0014207</t>
  </si>
  <si>
    <t>1 po 1ml (100mg/1ml)</t>
  </si>
  <si>
    <t>Janssen Biologics B.V</t>
  </si>
  <si>
    <t>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</si>
  <si>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0014410</t>
  </si>
  <si>
    <t>napunjen injekcioni špric, 4 po 0,9ml (162mg/0,9ml)</t>
  </si>
  <si>
    <t>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</si>
  <si>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t>
  </si>
  <si>
    <t>STAC; Lek se uvodi u terapiju na osnovu mišljenja tri lekara sledećih zdravstvenih ustanova:
  - Institut za onkologiju i radiologiju Srbije, 
  - KBC Bežanijska Kosa, 
  - Institut za onkologiju Vojvodine, 
  - Klinika za onkologiju KC Niš, 
  - KC Kragujevac,
- Vojnomedicinska akademija uz učešće stručnjaka iz oblasti karcinoma dojke sa Instituta za onkologiju i radiologiju Srbije ili KBC Bežanijska Kosa.</t>
  </si>
  <si>
    <t>STAC; Za indikaciju pod tačkom 1. Lek se uvodi u terapiju na osnovu mišljenja tri lekara sledećih zdravstvenih ustanova:
  - Institut za onkologiju i radiologiju Srbije, 
  - Klinika za gastroenterologiju KC Srbije, 
  - KBC Bežanijska Kosa, 
  - Institut za onkologiju Vojvodine, 
  - Klinika za onkologiju KC Niš, 
  - KC Kragujevac,
  - Vojnomedicinska akademija.
Za indikaciju pod tačkom 2. Lek se uvodi u terapiju na osnovu mišljenja Komisije RFZO, a na osnovu mišljenja tri lekara sledećih zdravstvenih ustanova:
  - Institut za onkologiju i radiologiju Srbije,
  - KBC Bežanijska Kosa,
  - Institut za onkologiju Vojvodine,
  - Klinika za onkologiju KC Niš,
  - KC Kragujevac.</t>
  </si>
  <si>
    <t xml:space="preserve">   Lek se uvodi u terapiju na osnovu mišljenja Komisije RFZO, a na osnovu mišljenja tri lekara sledećih zdravstvenih ustanova:
  - Institut za onkologiju i radiologiju Srbije, 
  - Klinika za urologiju KC Srbije, 
  - KBC Bežanijska Kosa, 
  - Institut za onkologiju Vojvodine, 
  - Klinika za onkologiju KC Niš, 
  - KC Kragujevac,
  - Vojnomedicinska akademija.  </t>
  </si>
  <si>
    <t>Kastraciono-rezistentni metastatski karcinom prostate, terapija posle progresije na hemioterapiju docetakselom, kod pacijenata sa PS 0-2 (C61).
Lek se primenjuje sa prednizonom ili prednizolonom.</t>
  </si>
  <si>
    <t>1.Kod pacijenata obolelih od non-Hodgkin limfoma ili multiplog mijeloma koji su predhodno imali bar jednu neuspešnu mobilizaciju matičnih ćelija hematopoeze (prikupljeno&lt;2x10⁶CD 34+/kg telesne mase) (Z94).
2. Kod pacijenata obolelih od non-Hodgkin limfoma ili multiplog mijeloma kod kojih u toku mobilizacije, nakon 5 dana primene G-CSF-a, broj matičnih ćelija hematopoeze u perifernoj krvi nije dostigao odgovarajući nivo koji je potreban za ulazak u proces afereze (broj matičnih ćelija hematopoeze &lt;20CD34+/µL periferne krvi) ili kod pacijenata koji su prikupili &lt;2x10⁶CD34+ ćelija/kg u manje od 3 aferezena postupka u okviru jedne mobilizacije (Z94).</t>
  </si>
  <si>
    <t xml:space="preserve">
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</si>
  <si>
    <t>1. Juvenilni idiopatski artritis (M08) i to: 
a) poliartritis (pozitivni ili negativni na reumatoidni faktor) kod dece uzrasta od 2 godine, i starijih, kod kojih postoji neadekvatan odgovor na metotreksat ili je dokazana netolerancija na metotreksat
b) artritis povezan sa entezitisom kod pacijenata uzrasta 6 i više godina, koji nisu pružili odgovarajući odgovor ili koji su intolerantni na konvencionalnu terapiju
2.  Reumatoidni artritis (M05 i M06) ukoliko je ispunjen kriterijum da posle 6 meseci primene lekova koji modifikuju tok bolesti (LMTB) nije postignut odgovarajući klinički odgovor tj. poboljšanje DAS28 skora za najmanje 1,2 ili više, ili oboleli i dalje imaju visoku aktivnost bolesti (DAS28 veći od 5,1), ili postoje elementi nepodnošljivosti LMTB; 
3.  Ankilozirajući spondilitis (M45) ukoliko je ispunjen jedan od kriterijuma: 
a)  intolerancija ili neefikasnost pojedinačne primene najmanje dva nesteroidna antiinflamatorna leka (NSAIL), u maksimalnoj preporučenoj dozi, u toku od po tri meseca (a ukupno trajanje lečenja od najmanje šest meseci) ili                                                                                                                                                                         b) prisustvo perifernog artritisa i intolerancije ili neefikasnosti nakon primene najmanje dva nesteroidna antiinflamatorna leka (NSAIL), u maksimalnoj preporučenoj dozi, u toku od po tri meseca uz sulfasalazin (a u ukupnom trajanju lečenja od najmanje šest meseci);
 4.  Psorijazni artritis (M07) ukoliko je ispunjen kriterijum da postoji prisustvo aktivne zglobne bolesti (tri ili više bolnih otečenih zglobova prilikom dva pregleda u intervalu od mesec dana) uprkos primeni prethodnog lečenja sa najmanje jednim ili kombinacijom više lekova koji modifikuju tok bolesti (LMTB ) u toku šest meseci terapije;
 5.  Za lečenje teškog oblika aktivne Crohn-ove bolesti (K50), kod pacijenata kod kojih prethodno lečenje kortikosteroidima i/ili nutritivnom terapijom, i imunosupresivima nije dalo zadovoljavajući odgovor, ili postoji kontraindikacija za pomenutu konvencionalnu terapiju;
6. Teški i vrlo teški oblik aktivnog ulceroznog kolitisa, kod pacijenata koji su imali neadekvatan odgovor na konvencionalnu terapiju uključujući kortikosteroide i imunomodulatore (6-merkaptopurin ili azatioprin), odnosno koji ne podnose ili imaju medicinske kontraindikacije za takvu terapiju.</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</si>
</sst>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dd\.mm\.yyyy;@"/>
    <numFmt numFmtId="183" formatCode="dd/mm/yyyy;@"/>
    <numFmt numFmtId="184" formatCode="0000000"/>
    <numFmt numFmtId="185" formatCode="#,##0.0"/>
    <numFmt numFmtId="186" formatCode="#,##0.0000"/>
    <numFmt numFmtId="187" formatCode="[$-1241A]dd/mm/yyyy/;@"/>
    <numFmt numFmtId="188" formatCode="&quot;Yes&quot;;&quot;Yes&quot;;&quot;No&quot;"/>
    <numFmt numFmtId="189" formatCode="&quot;True&quot;;&quot;True&quot;;&quot;False&quot;"/>
    <numFmt numFmtId="190" formatCode="&quot;On&quot;;&quot;On&quot;;&quot;Off&quot;"/>
    <numFmt numFmtId="191" formatCode="[$€-2]\ #,##0.00_);[Red]\([$€-2]\ #,##0.00\)"/>
    <numFmt numFmtId="192" formatCode="0.0000000000000000%"/>
    <numFmt numFmtId="193" formatCode="0.00000000000000%"/>
  </numFmts>
  <fonts count="40">
    <font>
      <sz val="10"/>
      <name val="Arial"/>
      <family val="0"/>
    </font>
    <font>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9"/>
      <name val="Arial"/>
      <family val="2"/>
    </font>
    <font>
      <sz val="9"/>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139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22"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22"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22"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2"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2"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22"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22"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22"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2"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3" fillId="24"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23" fillId="2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23" fillId="27"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23" fillId="28"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3" fillId="30"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3" fillId="32"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23" fillId="34"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23" fillId="36"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23" fillId="38"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23" fillId="40"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23" fillId="4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23" fillId="42"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3" fillId="43" borderId="0" applyNumberFormat="0" applyBorder="0" applyAlignment="0" applyProtection="0"/>
    <xf numFmtId="0" fontId="24" fillId="44"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4" fillId="5" borderId="0" applyNumberFormat="0" applyBorder="0" applyAlignment="0" applyProtection="0"/>
    <xf numFmtId="0" fontId="25" fillId="45" borderId="1"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5" fillId="46" borderId="2" applyNumberFormat="0" applyAlignment="0" applyProtection="0"/>
    <xf numFmtId="0" fontId="26" fillId="47" borderId="3"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0" fontId="6"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8" fillId="4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29" fillId="0" borderId="5"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9" fillId="0" borderId="6" applyNumberFormat="0" applyFill="0" applyAlignment="0" applyProtection="0"/>
    <xf numFmtId="0" fontId="30"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31"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3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32" fillId="50" borderId="1"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12" fillId="13" borderId="2" applyNumberFormat="0" applyAlignment="0" applyProtection="0"/>
    <xf numFmtId="0" fontId="33" fillId="0" borderId="11"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13" fillId="0" borderId="12" applyNumberFormat="0" applyFill="0" applyAlignment="0" applyProtection="0"/>
    <xf numFmtId="0" fontId="34" fillId="51"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2" fillId="0" borderId="0">
      <alignment/>
      <protection/>
    </xf>
    <xf numFmtId="0" fontId="3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22" fillId="0" borderId="0">
      <alignment/>
      <protection/>
    </xf>
    <xf numFmtId="0" fontId="22" fillId="0" borderId="0">
      <alignment/>
      <protection/>
    </xf>
    <xf numFmtId="0" fontId="2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53" borderId="13"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0" fillId="54" borderId="14" applyNumberFormat="0" applyFont="0" applyAlignment="0" applyProtection="0"/>
    <xf numFmtId="0" fontId="36" fillId="45" borderId="15"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0" fontId="15" fillId="46" borderId="16"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38" fillId="0" borderId="17"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17" fillId="0" borderId="18" applyNumberFormat="0" applyFill="0" applyAlignment="0" applyProtection="0"/>
    <xf numFmtId="0" fontId="39"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cellStyleXfs>
  <cellXfs count="68">
    <xf numFmtId="0" fontId="0" fillId="0" borderId="0" xfId="0" applyAlignment="1">
      <alignment/>
    </xf>
    <xf numFmtId="0" fontId="19" fillId="0" borderId="19" xfId="0" applyFont="1" applyFill="1" applyBorder="1" applyAlignment="1">
      <alignment horizontal="center" wrapText="1"/>
    </xf>
    <xf numFmtId="2" fontId="19" fillId="0" borderId="19" xfId="0" applyNumberFormat="1" applyFont="1" applyFill="1" applyBorder="1" applyAlignment="1">
      <alignment horizontal="center" wrapText="1"/>
    </xf>
    <xf numFmtId="4" fontId="19" fillId="0" borderId="19" xfId="1209" applyNumberFormat="1" applyFont="1" applyFill="1" applyBorder="1" applyAlignment="1">
      <alignment horizontal="center" wrapText="1"/>
      <protection/>
    </xf>
    <xf numFmtId="4" fontId="19" fillId="0" borderId="19" xfId="0" applyNumberFormat="1" applyFont="1" applyFill="1" applyBorder="1" applyAlignment="1">
      <alignment horizontal="center" wrapText="1"/>
    </xf>
    <xf numFmtId="0" fontId="19" fillId="0" borderId="19" xfId="0" applyFont="1" applyFill="1" applyBorder="1" applyAlignment="1" applyProtection="1">
      <alignment horizontal="center" wrapText="1"/>
      <protection/>
    </xf>
    <xf numFmtId="49" fontId="2" fillId="0" borderId="0" xfId="0" applyNumberFormat="1" applyFont="1" applyFill="1" applyBorder="1" applyAlignment="1">
      <alignment/>
    </xf>
    <xf numFmtId="49" fontId="20" fillId="0" borderId="19" xfId="0" applyNumberFormat="1" applyFont="1" applyFill="1" applyBorder="1" applyAlignment="1">
      <alignment horizontal="left" wrapText="1"/>
    </xf>
    <xf numFmtId="0" fontId="20" fillId="0" borderId="19" xfId="0" applyFont="1" applyFill="1" applyBorder="1" applyAlignment="1">
      <alignment horizontal="left" wrapText="1"/>
    </xf>
    <xf numFmtId="0" fontId="20" fillId="0" borderId="19" xfId="0" applyFont="1" applyFill="1" applyBorder="1" applyAlignment="1">
      <alignment horizontal="center" wrapText="1"/>
    </xf>
    <xf numFmtId="4" fontId="20" fillId="0" borderId="19" xfId="0" applyNumberFormat="1" applyFont="1" applyFill="1" applyBorder="1" applyAlignment="1">
      <alignment horizontal="center" wrapText="1"/>
    </xf>
    <xf numFmtId="49" fontId="20" fillId="0" borderId="19" xfId="1214" applyNumberFormat="1" applyFont="1" applyFill="1" applyBorder="1" applyAlignment="1">
      <alignment horizontal="left"/>
      <protection/>
    </xf>
    <xf numFmtId="0" fontId="20" fillId="0" borderId="19" xfId="1214" applyFont="1" applyFill="1" applyBorder="1" applyAlignment="1">
      <alignment horizontal="left"/>
      <protection/>
    </xf>
    <xf numFmtId="0" fontId="20" fillId="0" borderId="19" xfId="1214" applyFont="1" applyFill="1" applyBorder="1" applyAlignment="1">
      <alignment horizontal="left" wrapText="1"/>
      <protection/>
    </xf>
    <xf numFmtId="0" fontId="20" fillId="0" borderId="19" xfId="1214" applyFont="1" applyFill="1" applyBorder="1" applyAlignment="1">
      <alignment horizontal="center" wrapText="1"/>
      <protection/>
    </xf>
    <xf numFmtId="4" fontId="20" fillId="0" borderId="19" xfId="1214" applyNumberFormat="1" applyFont="1" applyFill="1" applyBorder="1" applyAlignment="1">
      <alignment horizontal="center"/>
      <protection/>
    </xf>
    <xf numFmtId="0" fontId="20" fillId="0" borderId="19" xfId="1209" applyFont="1" applyFill="1" applyBorder="1" applyAlignment="1">
      <alignment horizontal="left" wrapText="1"/>
      <protection/>
    </xf>
    <xf numFmtId="0" fontId="20" fillId="0" borderId="19" xfId="0" applyFont="1" applyFill="1" applyBorder="1" applyAlignment="1">
      <alignment horizontal="left" vertical="center" wrapText="1"/>
    </xf>
    <xf numFmtId="4" fontId="20" fillId="0" borderId="19" xfId="0" applyNumberFormat="1" applyFont="1" applyFill="1" applyBorder="1" applyAlignment="1">
      <alignment horizontal="left" wrapText="1"/>
    </xf>
    <xf numFmtId="49" fontId="20" fillId="0" borderId="19" xfId="1215" applyNumberFormat="1" applyFont="1" applyFill="1" applyBorder="1" applyAlignment="1">
      <alignment horizontal="left"/>
      <protection/>
    </xf>
    <xf numFmtId="0" fontId="20" fillId="0" borderId="19" xfId="1215" applyFont="1" applyFill="1" applyBorder="1" applyAlignment="1">
      <alignment horizontal="left"/>
      <protection/>
    </xf>
    <xf numFmtId="0" fontId="20" fillId="0" borderId="19" xfId="1215" applyFont="1" applyFill="1" applyBorder="1" applyAlignment="1">
      <alignment horizontal="left" wrapText="1"/>
      <protection/>
    </xf>
    <xf numFmtId="0" fontId="20" fillId="0" borderId="19" xfId="1215" applyFont="1" applyFill="1" applyBorder="1" applyAlignment="1">
      <alignment horizontal="center" wrapText="1"/>
      <protection/>
    </xf>
    <xf numFmtId="4" fontId="20" fillId="0" borderId="19" xfId="1209" applyNumberFormat="1" applyFont="1" applyFill="1" applyBorder="1" applyAlignment="1">
      <alignment horizontal="center" wrapText="1"/>
      <protection/>
    </xf>
    <xf numFmtId="4" fontId="20" fillId="0" borderId="19" xfId="1226" applyNumberFormat="1" applyFont="1" applyFill="1" applyBorder="1" applyAlignment="1">
      <alignment horizontal="left" wrapText="1"/>
      <protection/>
    </xf>
    <xf numFmtId="0" fontId="20" fillId="0" borderId="19" xfId="1222" applyFont="1" applyFill="1" applyBorder="1" applyAlignment="1">
      <alignment horizontal="left" wrapText="1"/>
      <protection/>
    </xf>
    <xf numFmtId="0" fontId="20" fillId="0" borderId="19" xfId="1222" applyFont="1" applyFill="1" applyBorder="1" applyAlignment="1">
      <alignment horizontal="center" wrapText="1"/>
      <protection/>
    </xf>
    <xf numFmtId="0" fontId="20" fillId="0" borderId="19" xfId="1222" applyFont="1" applyFill="1" applyBorder="1" applyAlignment="1">
      <alignment horizontal="left"/>
      <protection/>
    </xf>
    <xf numFmtId="0" fontId="20" fillId="0" borderId="19" xfId="0" applyNumberFormat="1" applyFont="1" applyFill="1" applyBorder="1" applyAlignment="1">
      <alignment horizontal="left" wrapText="1"/>
    </xf>
    <xf numFmtId="49" fontId="20" fillId="0" borderId="19" xfId="1211" applyNumberFormat="1" applyFont="1" applyFill="1" applyBorder="1" applyAlignment="1">
      <alignment horizontal="left"/>
      <protection/>
    </xf>
    <xf numFmtId="0" fontId="20" fillId="0" borderId="19" xfId="1211" applyFont="1" applyFill="1" applyBorder="1" applyAlignment="1">
      <alignment horizontal="left"/>
      <protection/>
    </xf>
    <xf numFmtId="0" fontId="20" fillId="0" borderId="19" xfId="1211" applyFont="1" applyFill="1" applyBorder="1" applyAlignment="1">
      <alignment horizontal="left" wrapText="1"/>
      <protection/>
    </xf>
    <xf numFmtId="0" fontId="20" fillId="0" borderId="19" xfId="1211" applyFont="1" applyFill="1" applyBorder="1" applyAlignment="1">
      <alignment horizontal="center" wrapText="1"/>
      <protection/>
    </xf>
    <xf numFmtId="4" fontId="20" fillId="0" borderId="19" xfId="1211" applyNumberFormat="1" applyFont="1" applyFill="1" applyBorder="1" applyAlignment="1">
      <alignment horizontal="center"/>
      <protection/>
    </xf>
    <xf numFmtId="0" fontId="20" fillId="0" borderId="19" xfId="1211" applyFont="1" applyFill="1" applyBorder="1" applyAlignment="1">
      <alignment horizontal="center"/>
      <protection/>
    </xf>
    <xf numFmtId="0" fontId="20" fillId="0" borderId="19" xfId="1207" applyFont="1" applyFill="1" applyBorder="1" applyAlignment="1">
      <alignment horizontal="left" wrapText="1"/>
      <protection/>
    </xf>
    <xf numFmtId="49" fontId="20" fillId="0" borderId="19" xfId="1218" applyNumberFormat="1" applyFont="1" applyFill="1" applyBorder="1" applyAlignment="1">
      <alignment horizontal="left"/>
      <protection/>
    </xf>
    <xf numFmtId="0" fontId="20" fillId="0" borderId="19" xfId="1218" applyFont="1" applyFill="1" applyBorder="1" applyAlignment="1">
      <alignment horizontal="left"/>
      <protection/>
    </xf>
    <xf numFmtId="0" fontId="20" fillId="0" borderId="19" xfId="1218" applyFont="1" applyFill="1" applyBorder="1" applyAlignment="1">
      <alignment horizontal="left" wrapText="1"/>
      <protection/>
    </xf>
    <xf numFmtId="0" fontId="20" fillId="0" borderId="19" xfId="1218" applyFont="1" applyFill="1" applyBorder="1" applyAlignment="1">
      <alignment horizontal="center" wrapText="1"/>
      <protection/>
    </xf>
    <xf numFmtId="0" fontId="20" fillId="0" borderId="19" xfId="1230" applyFont="1" applyFill="1" applyBorder="1" applyAlignment="1">
      <alignment horizontal="left" wrapText="1"/>
      <protection/>
    </xf>
    <xf numFmtId="0" fontId="20" fillId="0" borderId="19" xfId="1213" applyFont="1" applyFill="1" applyBorder="1" applyAlignment="1">
      <alignment horizontal="center" wrapText="1"/>
      <protection/>
    </xf>
    <xf numFmtId="0" fontId="20" fillId="0" borderId="19" xfId="1208" applyFont="1" applyFill="1" applyBorder="1" applyAlignment="1">
      <alignment horizontal="center" wrapText="1"/>
      <protection/>
    </xf>
    <xf numFmtId="49" fontId="20" fillId="0" borderId="19" xfId="1219" applyNumberFormat="1" applyFont="1" applyFill="1" applyBorder="1" applyAlignment="1">
      <alignment horizontal="left"/>
      <protection/>
    </xf>
    <xf numFmtId="0" fontId="20" fillId="0" borderId="19" xfId="1219" applyFont="1" applyFill="1" applyBorder="1" applyAlignment="1">
      <alignment horizontal="left"/>
      <protection/>
    </xf>
    <xf numFmtId="0" fontId="20" fillId="0" borderId="19" xfId="1219" applyFont="1" applyFill="1" applyBorder="1" applyAlignment="1">
      <alignment horizontal="left" wrapText="1"/>
      <protection/>
    </xf>
    <xf numFmtId="0" fontId="20" fillId="0" borderId="19" xfId="1219" applyFont="1" applyFill="1" applyBorder="1" applyAlignment="1">
      <alignment horizontal="center" wrapText="1"/>
      <protection/>
    </xf>
    <xf numFmtId="0" fontId="20" fillId="0" borderId="19" xfId="1219" applyFont="1" applyFill="1" applyBorder="1" applyAlignment="1">
      <alignment horizontal="center"/>
      <protection/>
    </xf>
    <xf numFmtId="4" fontId="20" fillId="0" borderId="19" xfId="1219" applyNumberFormat="1" applyFont="1" applyFill="1" applyBorder="1" applyAlignment="1">
      <alignment horizontal="center" wrapText="1"/>
      <protection/>
    </xf>
    <xf numFmtId="4" fontId="20" fillId="0" borderId="19" xfId="1231" applyNumberFormat="1" applyFont="1" applyFill="1" applyBorder="1" applyAlignment="1">
      <alignment horizontal="left" wrapText="1"/>
      <protection/>
    </xf>
    <xf numFmtId="49" fontId="20" fillId="0" borderId="19" xfId="1219" applyNumberFormat="1" applyFont="1" applyFill="1" applyBorder="1" applyAlignment="1">
      <alignment horizontal="left" wrapText="1"/>
      <protection/>
    </xf>
    <xf numFmtId="183" fontId="20" fillId="0" borderId="19" xfId="0" applyNumberFormat="1" applyFont="1" applyFill="1" applyBorder="1" applyAlignment="1">
      <alignment horizontal="left" wrapText="1"/>
    </xf>
    <xf numFmtId="4" fontId="0" fillId="0" borderId="19" xfId="0" applyNumberFormat="1" applyFont="1" applyFill="1" applyBorder="1" applyAlignment="1">
      <alignment horizontal="center"/>
    </xf>
    <xf numFmtId="0" fontId="0" fillId="0" borderId="19" xfId="0" applyFont="1" applyFill="1" applyBorder="1" applyAlignment="1">
      <alignment horizontal="left"/>
    </xf>
    <xf numFmtId="0" fontId="0" fillId="0" borderId="19" xfId="0" applyFont="1" applyFill="1" applyBorder="1" applyAlignment="1">
      <alignment/>
    </xf>
    <xf numFmtId="0" fontId="0" fillId="0" borderId="19" xfId="0" applyFont="1" applyFill="1" applyBorder="1" applyAlignment="1">
      <alignment horizontal="center" wrapText="1"/>
    </xf>
    <xf numFmtId="0" fontId="0" fillId="0" borderId="19" xfId="0" applyFont="1" applyFill="1" applyBorder="1" applyAlignment="1">
      <alignment horizontal="center"/>
    </xf>
    <xf numFmtId="0" fontId="0" fillId="0" borderId="19" xfId="0" applyFont="1" applyFill="1" applyBorder="1" applyAlignment="1">
      <alignment horizontal="left" wrapText="1"/>
    </xf>
    <xf numFmtId="49" fontId="0" fillId="0" borderId="19" xfId="0" applyNumberFormat="1" applyFont="1" applyFill="1" applyBorder="1" applyAlignment="1">
      <alignment horizontal="left"/>
    </xf>
    <xf numFmtId="0" fontId="19"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xf>
    <xf numFmtId="0" fontId="2" fillId="0" borderId="0" xfId="0" applyFont="1" applyFill="1" applyBorder="1" applyAlignment="1">
      <alignment/>
    </xf>
    <xf numFmtId="0" fontId="2" fillId="0" borderId="0" xfId="0" applyFont="1" applyFill="1" applyBorder="1" applyAlignment="1">
      <alignment horizontal="center" wrapText="1"/>
    </xf>
    <xf numFmtId="49" fontId="2" fillId="0" borderId="0" xfId="0" applyNumberFormat="1" applyFont="1" applyFill="1" applyBorder="1" applyAlignment="1">
      <alignment horizontal="left" wrapText="1"/>
    </xf>
    <xf numFmtId="0" fontId="2" fillId="0" borderId="0" xfId="0" applyFont="1" applyFill="1" applyBorder="1" applyAlignment="1">
      <alignment horizontal="left" wrapText="1"/>
    </xf>
    <xf numFmtId="4" fontId="2" fillId="0" borderId="0" xfId="0" applyNumberFormat="1" applyFont="1" applyFill="1" applyBorder="1" applyAlignment="1">
      <alignment horizontal="center" wrapText="1"/>
    </xf>
    <xf numFmtId="0" fontId="2" fillId="0" borderId="0" xfId="0" applyFont="1" applyFill="1" applyBorder="1" applyAlignment="1">
      <alignment horizontal="left" vertical="center" wrapText="1"/>
    </xf>
  </cellXfs>
  <cellStyles count="1385">
    <cellStyle name="Normal" xfId="0"/>
    <cellStyle name="20% - Accent1" xfId="15"/>
    <cellStyle name="20% - Accent1 2 10" xfId="16"/>
    <cellStyle name="20% - Accent1 2 11" xfId="17"/>
    <cellStyle name="20% - Accent1 2 12" xfId="18"/>
    <cellStyle name="20% - Accent1 2 13" xfId="19"/>
    <cellStyle name="20% - Accent1 2 14" xfId="20"/>
    <cellStyle name="20% - Accent1 2 15" xfId="21"/>
    <cellStyle name="20% - Accent1 2 16" xfId="22"/>
    <cellStyle name="20% - Accent1 2 17" xfId="23"/>
    <cellStyle name="20% - Accent1 2 2" xfId="24"/>
    <cellStyle name="20% - Accent1 2 3" xfId="25"/>
    <cellStyle name="20% - Accent1 2 4" xfId="26"/>
    <cellStyle name="20% - Accent1 2 5" xfId="27"/>
    <cellStyle name="20% - Accent1 2 6" xfId="28"/>
    <cellStyle name="20% - Accent1 2 7" xfId="29"/>
    <cellStyle name="20% - Accent1 2 8" xfId="30"/>
    <cellStyle name="20% - Accent1 2 9" xfId="31"/>
    <cellStyle name="20% - Accent1 3 10" xfId="32"/>
    <cellStyle name="20% - Accent1 3 11" xfId="33"/>
    <cellStyle name="20% - Accent1 3 12" xfId="34"/>
    <cellStyle name="20% - Accent1 3 13" xfId="35"/>
    <cellStyle name="20% - Accent1 3 14" xfId="36"/>
    <cellStyle name="20% - Accent1 3 15" xfId="37"/>
    <cellStyle name="20% - Accent1 3 16" xfId="38"/>
    <cellStyle name="20% - Accent1 3 17" xfId="39"/>
    <cellStyle name="20% - Accent1 3 2" xfId="40"/>
    <cellStyle name="20% - Accent1 3 3" xfId="41"/>
    <cellStyle name="20% - Accent1 3 4" xfId="42"/>
    <cellStyle name="20% - Accent1 3 5" xfId="43"/>
    <cellStyle name="20% - Accent1 3 6" xfId="44"/>
    <cellStyle name="20% - Accent1 3 7" xfId="45"/>
    <cellStyle name="20% - Accent1 3 8" xfId="46"/>
    <cellStyle name="20% - Accent1 3 9" xfId="47"/>
    <cellStyle name="20% - Accent2" xfId="48"/>
    <cellStyle name="20% - Accent2 2 10" xfId="49"/>
    <cellStyle name="20% - Accent2 2 11" xfId="50"/>
    <cellStyle name="20% - Accent2 2 12" xfId="51"/>
    <cellStyle name="20% - Accent2 2 13" xfId="52"/>
    <cellStyle name="20% - Accent2 2 14" xfId="53"/>
    <cellStyle name="20% - Accent2 2 15" xfId="54"/>
    <cellStyle name="20% - Accent2 2 16" xfId="55"/>
    <cellStyle name="20% - Accent2 2 17" xfId="56"/>
    <cellStyle name="20% - Accent2 2 2" xfId="57"/>
    <cellStyle name="20% - Accent2 2 3" xfId="58"/>
    <cellStyle name="20% - Accent2 2 4" xfId="59"/>
    <cellStyle name="20% - Accent2 2 5" xfId="60"/>
    <cellStyle name="20% - Accent2 2 6" xfId="61"/>
    <cellStyle name="20% - Accent2 2 7" xfId="62"/>
    <cellStyle name="20% - Accent2 2 8" xfId="63"/>
    <cellStyle name="20% - Accent2 2 9" xfId="64"/>
    <cellStyle name="20% - Accent2 3 10" xfId="65"/>
    <cellStyle name="20% - Accent2 3 11" xfId="66"/>
    <cellStyle name="20% - Accent2 3 12" xfId="67"/>
    <cellStyle name="20% - Accent2 3 13" xfId="68"/>
    <cellStyle name="20% - Accent2 3 14" xfId="69"/>
    <cellStyle name="20% - Accent2 3 15" xfId="70"/>
    <cellStyle name="20% - Accent2 3 16" xfId="71"/>
    <cellStyle name="20% - Accent2 3 17" xfId="72"/>
    <cellStyle name="20% - Accent2 3 2" xfId="73"/>
    <cellStyle name="20% - Accent2 3 3" xfId="74"/>
    <cellStyle name="20% - Accent2 3 4" xfId="75"/>
    <cellStyle name="20% - Accent2 3 5" xfId="76"/>
    <cellStyle name="20% - Accent2 3 6" xfId="77"/>
    <cellStyle name="20% - Accent2 3 7" xfId="78"/>
    <cellStyle name="20% - Accent2 3 8" xfId="79"/>
    <cellStyle name="20% - Accent2 3 9" xfId="80"/>
    <cellStyle name="20% - Accent3" xfId="81"/>
    <cellStyle name="20% - Accent3 2 10" xfId="82"/>
    <cellStyle name="20% - Accent3 2 11" xfId="83"/>
    <cellStyle name="20% - Accent3 2 12" xfId="84"/>
    <cellStyle name="20% - Accent3 2 13" xfId="85"/>
    <cellStyle name="20% - Accent3 2 14" xfId="86"/>
    <cellStyle name="20% - Accent3 2 15" xfId="87"/>
    <cellStyle name="20% - Accent3 2 16" xfId="88"/>
    <cellStyle name="20% - Accent3 2 17" xfId="89"/>
    <cellStyle name="20% - Accent3 2 2" xfId="90"/>
    <cellStyle name="20% - Accent3 2 3" xfId="91"/>
    <cellStyle name="20% - Accent3 2 4" xfId="92"/>
    <cellStyle name="20% - Accent3 2 5" xfId="93"/>
    <cellStyle name="20% - Accent3 2 6" xfId="94"/>
    <cellStyle name="20% - Accent3 2 7" xfId="95"/>
    <cellStyle name="20% - Accent3 2 8" xfId="96"/>
    <cellStyle name="20% - Accent3 2 9" xfId="97"/>
    <cellStyle name="20% - Accent3 3 10" xfId="98"/>
    <cellStyle name="20% - Accent3 3 11" xfId="99"/>
    <cellStyle name="20% - Accent3 3 12" xfId="100"/>
    <cellStyle name="20% - Accent3 3 13" xfId="101"/>
    <cellStyle name="20% - Accent3 3 14" xfId="102"/>
    <cellStyle name="20% - Accent3 3 15" xfId="103"/>
    <cellStyle name="20% - Accent3 3 16" xfId="104"/>
    <cellStyle name="20% - Accent3 3 17" xfId="105"/>
    <cellStyle name="20% - Accent3 3 2" xfId="106"/>
    <cellStyle name="20% - Accent3 3 3" xfId="107"/>
    <cellStyle name="20% - Accent3 3 4" xfId="108"/>
    <cellStyle name="20% - Accent3 3 5" xfId="109"/>
    <cellStyle name="20% - Accent3 3 6" xfId="110"/>
    <cellStyle name="20% - Accent3 3 7" xfId="111"/>
    <cellStyle name="20% - Accent3 3 8" xfId="112"/>
    <cellStyle name="20% - Accent3 3 9" xfId="113"/>
    <cellStyle name="20% - Accent4" xfId="114"/>
    <cellStyle name="20% - Accent4 2 10" xfId="115"/>
    <cellStyle name="20% - Accent4 2 11" xfId="116"/>
    <cellStyle name="20% - Accent4 2 12" xfId="117"/>
    <cellStyle name="20% - Accent4 2 13" xfId="118"/>
    <cellStyle name="20% - Accent4 2 14" xfId="119"/>
    <cellStyle name="20% - Accent4 2 15" xfId="120"/>
    <cellStyle name="20% - Accent4 2 16" xfId="121"/>
    <cellStyle name="20% - Accent4 2 17" xfId="122"/>
    <cellStyle name="20% - Accent4 2 2" xfId="123"/>
    <cellStyle name="20% - Accent4 2 3" xfId="124"/>
    <cellStyle name="20% - Accent4 2 4" xfId="125"/>
    <cellStyle name="20% - Accent4 2 5" xfId="126"/>
    <cellStyle name="20% - Accent4 2 6" xfId="127"/>
    <cellStyle name="20% - Accent4 2 7" xfId="128"/>
    <cellStyle name="20% - Accent4 2 8" xfId="129"/>
    <cellStyle name="20% - Accent4 2 9" xfId="130"/>
    <cellStyle name="20% - Accent4 3 10" xfId="131"/>
    <cellStyle name="20% - Accent4 3 11" xfId="132"/>
    <cellStyle name="20% - Accent4 3 12" xfId="133"/>
    <cellStyle name="20% - Accent4 3 13" xfId="134"/>
    <cellStyle name="20% - Accent4 3 14" xfId="135"/>
    <cellStyle name="20% - Accent4 3 15" xfId="136"/>
    <cellStyle name="20% - Accent4 3 16" xfId="137"/>
    <cellStyle name="20% - Accent4 3 17" xfId="138"/>
    <cellStyle name="20% - Accent4 3 2" xfId="139"/>
    <cellStyle name="20% - Accent4 3 3" xfId="140"/>
    <cellStyle name="20% - Accent4 3 4" xfId="141"/>
    <cellStyle name="20% - Accent4 3 5" xfId="142"/>
    <cellStyle name="20% - Accent4 3 6" xfId="143"/>
    <cellStyle name="20% - Accent4 3 7" xfId="144"/>
    <cellStyle name="20% - Accent4 3 8" xfId="145"/>
    <cellStyle name="20% - Accent4 3 9" xfId="146"/>
    <cellStyle name="20% - Accent5" xfId="147"/>
    <cellStyle name="20% - Accent5 2 10" xfId="148"/>
    <cellStyle name="20% - Accent5 2 11" xfId="149"/>
    <cellStyle name="20% - Accent5 2 12" xfId="150"/>
    <cellStyle name="20% - Accent5 2 13" xfId="151"/>
    <cellStyle name="20% - Accent5 2 14" xfId="152"/>
    <cellStyle name="20% - Accent5 2 15" xfId="153"/>
    <cellStyle name="20% - Accent5 2 16" xfId="154"/>
    <cellStyle name="20% - Accent5 2 17" xfId="155"/>
    <cellStyle name="20% - Accent5 2 2" xfId="156"/>
    <cellStyle name="20% - Accent5 2 3" xfId="157"/>
    <cellStyle name="20% - Accent5 2 4" xfId="158"/>
    <cellStyle name="20% - Accent5 2 5" xfId="159"/>
    <cellStyle name="20% - Accent5 2 6" xfId="160"/>
    <cellStyle name="20% - Accent5 2 7" xfId="161"/>
    <cellStyle name="20% - Accent5 2 8" xfId="162"/>
    <cellStyle name="20% - Accent5 2 9" xfId="163"/>
    <cellStyle name="20% - Accent5 3 10" xfId="164"/>
    <cellStyle name="20% - Accent5 3 11" xfId="165"/>
    <cellStyle name="20% - Accent5 3 12" xfId="166"/>
    <cellStyle name="20% - Accent5 3 13" xfId="167"/>
    <cellStyle name="20% - Accent5 3 14" xfId="168"/>
    <cellStyle name="20% - Accent5 3 15" xfId="169"/>
    <cellStyle name="20% - Accent5 3 16" xfId="170"/>
    <cellStyle name="20% - Accent5 3 17" xfId="171"/>
    <cellStyle name="20% - Accent5 3 2" xfId="172"/>
    <cellStyle name="20% - Accent5 3 3" xfId="173"/>
    <cellStyle name="20% - Accent5 3 4" xfId="174"/>
    <cellStyle name="20% - Accent5 3 5" xfId="175"/>
    <cellStyle name="20% - Accent5 3 6" xfId="176"/>
    <cellStyle name="20% - Accent5 3 7" xfId="177"/>
    <cellStyle name="20% - Accent5 3 8" xfId="178"/>
    <cellStyle name="20% - Accent5 3 9" xfId="179"/>
    <cellStyle name="20% - Accent6" xfId="180"/>
    <cellStyle name="20% - Accent6 2 10" xfId="181"/>
    <cellStyle name="20% - Accent6 2 11" xfId="182"/>
    <cellStyle name="20% - Accent6 2 12" xfId="183"/>
    <cellStyle name="20% - Accent6 2 13" xfId="184"/>
    <cellStyle name="20% - Accent6 2 14" xfId="185"/>
    <cellStyle name="20% - Accent6 2 15" xfId="186"/>
    <cellStyle name="20% - Accent6 2 16" xfId="187"/>
    <cellStyle name="20% - Accent6 2 17" xfId="188"/>
    <cellStyle name="20% - Accent6 2 2" xfId="189"/>
    <cellStyle name="20% - Accent6 2 3" xfId="190"/>
    <cellStyle name="20% - Accent6 2 4" xfId="191"/>
    <cellStyle name="20% - Accent6 2 5" xfId="192"/>
    <cellStyle name="20% - Accent6 2 6" xfId="193"/>
    <cellStyle name="20% - Accent6 2 7" xfId="194"/>
    <cellStyle name="20% - Accent6 2 8" xfId="195"/>
    <cellStyle name="20% - Accent6 2 9" xfId="196"/>
    <cellStyle name="20% - Accent6 3 10" xfId="197"/>
    <cellStyle name="20% - Accent6 3 11" xfId="198"/>
    <cellStyle name="20% - Accent6 3 12" xfId="199"/>
    <cellStyle name="20% - Accent6 3 13" xfId="200"/>
    <cellStyle name="20% - Accent6 3 14" xfId="201"/>
    <cellStyle name="20% - Accent6 3 15" xfId="202"/>
    <cellStyle name="20% - Accent6 3 16" xfId="203"/>
    <cellStyle name="20% - Accent6 3 17" xfId="204"/>
    <cellStyle name="20% - Accent6 3 2" xfId="205"/>
    <cellStyle name="20% - Accent6 3 3" xfId="206"/>
    <cellStyle name="20% - Accent6 3 4" xfId="207"/>
    <cellStyle name="20% - Accent6 3 5" xfId="208"/>
    <cellStyle name="20% - Accent6 3 6" xfId="209"/>
    <cellStyle name="20% - Accent6 3 7" xfId="210"/>
    <cellStyle name="20% - Accent6 3 8" xfId="211"/>
    <cellStyle name="20% - Accent6 3 9" xfId="212"/>
    <cellStyle name="40% - Accent1" xfId="213"/>
    <cellStyle name="40% - Accent1 2 10" xfId="214"/>
    <cellStyle name="40% - Accent1 2 11" xfId="215"/>
    <cellStyle name="40% - Accent1 2 12" xfId="216"/>
    <cellStyle name="40% - Accent1 2 13" xfId="217"/>
    <cellStyle name="40% - Accent1 2 14" xfId="218"/>
    <cellStyle name="40% - Accent1 2 15" xfId="219"/>
    <cellStyle name="40% - Accent1 2 16" xfId="220"/>
    <cellStyle name="40% - Accent1 2 17" xfId="221"/>
    <cellStyle name="40% - Accent1 2 2" xfId="222"/>
    <cellStyle name="40% - Accent1 2 3" xfId="223"/>
    <cellStyle name="40% - Accent1 2 4" xfId="224"/>
    <cellStyle name="40% - Accent1 2 5" xfId="225"/>
    <cellStyle name="40% - Accent1 2 6" xfId="226"/>
    <cellStyle name="40% - Accent1 2 7" xfId="227"/>
    <cellStyle name="40% - Accent1 2 8" xfId="228"/>
    <cellStyle name="40% - Accent1 2 9" xfId="229"/>
    <cellStyle name="40% - Accent1 3 10" xfId="230"/>
    <cellStyle name="40% - Accent1 3 11" xfId="231"/>
    <cellStyle name="40% - Accent1 3 12" xfId="232"/>
    <cellStyle name="40% - Accent1 3 13" xfId="233"/>
    <cellStyle name="40% - Accent1 3 14" xfId="234"/>
    <cellStyle name="40% - Accent1 3 15" xfId="235"/>
    <cellStyle name="40% - Accent1 3 16" xfId="236"/>
    <cellStyle name="40% - Accent1 3 17" xfId="237"/>
    <cellStyle name="40% - Accent1 3 2" xfId="238"/>
    <cellStyle name="40% - Accent1 3 3" xfId="239"/>
    <cellStyle name="40% - Accent1 3 4" xfId="240"/>
    <cellStyle name="40% - Accent1 3 5" xfId="241"/>
    <cellStyle name="40% - Accent1 3 6" xfId="242"/>
    <cellStyle name="40% - Accent1 3 7" xfId="243"/>
    <cellStyle name="40% - Accent1 3 8" xfId="244"/>
    <cellStyle name="40% - Accent1 3 9" xfId="245"/>
    <cellStyle name="40% - Accent2" xfId="246"/>
    <cellStyle name="40% - Accent2 2 10" xfId="247"/>
    <cellStyle name="40% - Accent2 2 11" xfId="248"/>
    <cellStyle name="40% - Accent2 2 12" xfId="249"/>
    <cellStyle name="40% - Accent2 2 13" xfId="250"/>
    <cellStyle name="40% - Accent2 2 14" xfId="251"/>
    <cellStyle name="40% - Accent2 2 15" xfId="252"/>
    <cellStyle name="40% - Accent2 2 16" xfId="253"/>
    <cellStyle name="40% - Accent2 2 17" xfId="254"/>
    <cellStyle name="40% - Accent2 2 2" xfId="255"/>
    <cellStyle name="40% - Accent2 2 3" xfId="256"/>
    <cellStyle name="40% - Accent2 2 4" xfId="257"/>
    <cellStyle name="40% - Accent2 2 5" xfId="258"/>
    <cellStyle name="40% - Accent2 2 6" xfId="259"/>
    <cellStyle name="40% - Accent2 2 7" xfId="260"/>
    <cellStyle name="40% - Accent2 2 8" xfId="261"/>
    <cellStyle name="40% - Accent2 2 9" xfId="262"/>
    <cellStyle name="40% - Accent2 3 10" xfId="263"/>
    <cellStyle name="40% - Accent2 3 11" xfId="264"/>
    <cellStyle name="40% - Accent2 3 12" xfId="265"/>
    <cellStyle name="40% - Accent2 3 13" xfId="266"/>
    <cellStyle name="40% - Accent2 3 14" xfId="267"/>
    <cellStyle name="40% - Accent2 3 15" xfId="268"/>
    <cellStyle name="40% - Accent2 3 16" xfId="269"/>
    <cellStyle name="40% - Accent2 3 17" xfId="270"/>
    <cellStyle name="40% - Accent2 3 2" xfId="271"/>
    <cellStyle name="40% - Accent2 3 3" xfId="272"/>
    <cellStyle name="40% - Accent2 3 4" xfId="273"/>
    <cellStyle name="40% - Accent2 3 5" xfId="274"/>
    <cellStyle name="40% - Accent2 3 6" xfId="275"/>
    <cellStyle name="40% - Accent2 3 7" xfId="276"/>
    <cellStyle name="40% - Accent2 3 8" xfId="277"/>
    <cellStyle name="40% - Accent2 3 9" xfId="278"/>
    <cellStyle name="40% - Accent3" xfId="279"/>
    <cellStyle name="40% - Accent3 2 10" xfId="280"/>
    <cellStyle name="40% - Accent3 2 11" xfId="281"/>
    <cellStyle name="40% - Accent3 2 12" xfId="282"/>
    <cellStyle name="40% - Accent3 2 13" xfId="283"/>
    <cellStyle name="40% - Accent3 2 14" xfId="284"/>
    <cellStyle name="40% - Accent3 2 15" xfId="285"/>
    <cellStyle name="40% - Accent3 2 16" xfId="286"/>
    <cellStyle name="40% - Accent3 2 17" xfId="287"/>
    <cellStyle name="40% - Accent3 2 2" xfId="288"/>
    <cellStyle name="40% - Accent3 2 3" xfId="289"/>
    <cellStyle name="40% - Accent3 2 4" xfId="290"/>
    <cellStyle name="40% - Accent3 2 5" xfId="291"/>
    <cellStyle name="40% - Accent3 2 6" xfId="292"/>
    <cellStyle name="40% - Accent3 2 7" xfId="293"/>
    <cellStyle name="40% - Accent3 2 8" xfId="294"/>
    <cellStyle name="40% - Accent3 2 9" xfId="295"/>
    <cellStyle name="40% - Accent3 3 10" xfId="296"/>
    <cellStyle name="40% - Accent3 3 11" xfId="297"/>
    <cellStyle name="40% - Accent3 3 12" xfId="298"/>
    <cellStyle name="40% - Accent3 3 13" xfId="299"/>
    <cellStyle name="40% - Accent3 3 14" xfId="300"/>
    <cellStyle name="40% - Accent3 3 15" xfId="301"/>
    <cellStyle name="40% - Accent3 3 16" xfId="302"/>
    <cellStyle name="40% - Accent3 3 17" xfId="303"/>
    <cellStyle name="40% - Accent3 3 2" xfId="304"/>
    <cellStyle name="40% - Accent3 3 3" xfId="305"/>
    <cellStyle name="40% - Accent3 3 4" xfId="306"/>
    <cellStyle name="40% - Accent3 3 5" xfId="307"/>
    <cellStyle name="40% - Accent3 3 6" xfId="308"/>
    <cellStyle name="40% - Accent3 3 7" xfId="309"/>
    <cellStyle name="40% - Accent3 3 8" xfId="310"/>
    <cellStyle name="40% - Accent3 3 9" xfId="311"/>
    <cellStyle name="40% - Accent4" xfId="312"/>
    <cellStyle name="40% - Accent4 2 10" xfId="313"/>
    <cellStyle name="40% - Accent4 2 11" xfId="314"/>
    <cellStyle name="40% - Accent4 2 12" xfId="315"/>
    <cellStyle name="40% - Accent4 2 13" xfId="316"/>
    <cellStyle name="40% - Accent4 2 14" xfId="317"/>
    <cellStyle name="40% - Accent4 2 15" xfId="318"/>
    <cellStyle name="40% - Accent4 2 16" xfId="319"/>
    <cellStyle name="40% - Accent4 2 17" xfId="320"/>
    <cellStyle name="40% - Accent4 2 2" xfId="321"/>
    <cellStyle name="40% - Accent4 2 3" xfId="322"/>
    <cellStyle name="40% - Accent4 2 4" xfId="323"/>
    <cellStyle name="40% - Accent4 2 5" xfId="324"/>
    <cellStyle name="40% - Accent4 2 6" xfId="325"/>
    <cellStyle name="40% - Accent4 2 7" xfId="326"/>
    <cellStyle name="40% - Accent4 2 8" xfId="327"/>
    <cellStyle name="40% - Accent4 2 9" xfId="328"/>
    <cellStyle name="40% - Accent4 3 10" xfId="329"/>
    <cellStyle name="40% - Accent4 3 11" xfId="330"/>
    <cellStyle name="40% - Accent4 3 12" xfId="331"/>
    <cellStyle name="40% - Accent4 3 13" xfId="332"/>
    <cellStyle name="40% - Accent4 3 14" xfId="333"/>
    <cellStyle name="40% - Accent4 3 15" xfId="334"/>
    <cellStyle name="40% - Accent4 3 16" xfId="335"/>
    <cellStyle name="40% - Accent4 3 17" xfId="336"/>
    <cellStyle name="40% - Accent4 3 2" xfId="337"/>
    <cellStyle name="40% - Accent4 3 3" xfId="338"/>
    <cellStyle name="40% - Accent4 3 4" xfId="339"/>
    <cellStyle name="40% - Accent4 3 5" xfId="340"/>
    <cellStyle name="40% - Accent4 3 6" xfId="341"/>
    <cellStyle name="40% - Accent4 3 7" xfId="342"/>
    <cellStyle name="40% - Accent4 3 8" xfId="343"/>
    <cellStyle name="40% - Accent4 3 9" xfId="344"/>
    <cellStyle name="40% - Accent5" xfId="345"/>
    <cellStyle name="40% - Accent5 2 10" xfId="346"/>
    <cellStyle name="40% - Accent5 2 11" xfId="347"/>
    <cellStyle name="40% - Accent5 2 12" xfId="348"/>
    <cellStyle name="40% - Accent5 2 13" xfId="349"/>
    <cellStyle name="40% - Accent5 2 14" xfId="350"/>
    <cellStyle name="40% - Accent5 2 15" xfId="351"/>
    <cellStyle name="40% - Accent5 2 16" xfId="352"/>
    <cellStyle name="40% - Accent5 2 17" xfId="353"/>
    <cellStyle name="40% - Accent5 2 2" xfId="354"/>
    <cellStyle name="40% - Accent5 2 3" xfId="355"/>
    <cellStyle name="40% - Accent5 2 4" xfId="356"/>
    <cellStyle name="40% - Accent5 2 5" xfId="357"/>
    <cellStyle name="40% - Accent5 2 6" xfId="358"/>
    <cellStyle name="40% - Accent5 2 7" xfId="359"/>
    <cellStyle name="40% - Accent5 2 8" xfId="360"/>
    <cellStyle name="40% - Accent5 2 9" xfId="361"/>
    <cellStyle name="40% - Accent5 3 10" xfId="362"/>
    <cellStyle name="40% - Accent5 3 11" xfId="363"/>
    <cellStyle name="40% - Accent5 3 12" xfId="364"/>
    <cellStyle name="40% - Accent5 3 13" xfId="365"/>
    <cellStyle name="40% - Accent5 3 14" xfId="366"/>
    <cellStyle name="40% - Accent5 3 15" xfId="367"/>
    <cellStyle name="40% - Accent5 3 16" xfId="368"/>
    <cellStyle name="40% - Accent5 3 17" xfId="369"/>
    <cellStyle name="40% - Accent5 3 2" xfId="370"/>
    <cellStyle name="40% - Accent5 3 3" xfId="371"/>
    <cellStyle name="40% - Accent5 3 4" xfId="372"/>
    <cellStyle name="40% - Accent5 3 5" xfId="373"/>
    <cellStyle name="40% - Accent5 3 6" xfId="374"/>
    <cellStyle name="40% - Accent5 3 7" xfId="375"/>
    <cellStyle name="40% - Accent5 3 8" xfId="376"/>
    <cellStyle name="40% - Accent5 3 9" xfId="377"/>
    <cellStyle name="40% - Accent6" xfId="378"/>
    <cellStyle name="40% - Accent6 2 10" xfId="379"/>
    <cellStyle name="40% - Accent6 2 11" xfId="380"/>
    <cellStyle name="40% - Accent6 2 12" xfId="381"/>
    <cellStyle name="40% - Accent6 2 13" xfId="382"/>
    <cellStyle name="40% - Accent6 2 14" xfId="383"/>
    <cellStyle name="40% - Accent6 2 15" xfId="384"/>
    <cellStyle name="40% - Accent6 2 16" xfId="385"/>
    <cellStyle name="40% - Accent6 2 17" xfId="386"/>
    <cellStyle name="40% - Accent6 2 2" xfId="387"/>
    <cellStyle name="40% - Accent6 2 3" xfId="388"/>
    <cellStyle name="40% - Accent6 2 4" xfId="389"/>
    <cellStyle name="40% - Accent6 2 5" xfId="390"/>
    <cellStyle name="40% - Accent6 2 6" xfId="391"/>
    <cellStyle name="40% - Accent6 2 7" xfId="392"/>
    <cellStyle name="40% - Accent6 2 8" xfId="393"/>
    <cellStyle name="40% - Accent6 2 9" xfId="394"/>
    <cellStyle name="40% - Accent6 3 10" xfId="395"/>
    <cellStyle name="40% - Accent6 3 11" xfId="396"/>
    <cellStyle name="40% - Accent6 3 12" xfId="397"/>
    <cellStyle name="40% - Accent6 3 13" xfId="398"/>
    <cellStyle name="40% - Accent6 3 14" xfId="399"/>
    <cellStyle name="40% - Accent6 3 15" xfId="400"/>
    <cellStyle name="40% - Accent6 3 16" xfId="401"/>
    <cellStyle name="40% - Accent6 3 17" xfId="402"/>
    <cellStyle name="40% - Accent6 3 2" xfId="403"/>
    <cellStyle name="40% - Accent6 3 3" xfId="404"/>
    <cellStyle name="40% - Accent6 3 4" xfId="405"/>
    <cellStyle name="40% - Accent6 3 5" xfId="406"/>
    <cellStyle name="40% - Accent6 3 6" xfId="407"/>
    <cellStyle name="40% - Accent6 3 7" xfId="408"/>
    <cellStyle name="40% - Accent6 3 8" xfId="409"/>
    <cellStyle name="40% - Accent6 3 9" xfId="410"/>
    <cellStyle name="60% - Accent1" xfId="411"/>
    <cellStyle name="60% - Accent1 2 10" xfId="412"/>
    <cellStyle name="60% - Accent1 2 11" xfId="413"/>
    <cellStyle name="60% - Accent1 2 12" xfId="414"/>
    <cellStyle name="60% - Accent1 2 13" xfId="415"/>
    <cellStyle name="60% - Accent1 2 14" xfId="416"/>
    <cellStyle name="60% - Accent1 2 15" xfId="417"/>
    <cellStyle name="60% - Accent1 2 16" xfId="418"/>
    <cellStyle name="60% - Accent1 2 17" xfId="419"/>
    <cellStyle name="60% - Accent1 2 2" xfId="420"/>
    <cellStyle name="60% - Accent1 2 3" xfId="421"/>
    <cellStyle name="60% - Accent1 2 4" xfId="422"/>
    <cellStyle name="60% - Accent1 2 5" xfId="423"/>
    <cellStyle name="60% - Accent1 2 6" xfId="424"/>
    <cellStyle name="60% - Accent1 2 7" xfId="425"/>
    <cellStyle name="60% - Accent1 2 8" xfId="426"/>
    <cellStyle name="60% - Accent1 2 9" xfId="427"/>
    <cellStyle name="60% - Accent1 3 10" xfId="428"/>
    <cellStyle name="60% - Accent1 3 11" xfId="429"/>
    <cellStyle name="60% - Accent1 3 12" xfId="430"/>
    <cellStyle name="60% - Accent1 3 13" xfId="431"/>
    <cellStyle name="60% - Accent1 3 14" xfId="432"/>
    <cellStyle name="60% - Accent1 3 15" xfId="433"/>
    <cellStyle name="60% - Accent1 3 16" xfId="434"/>
    <cellStyle name="60% - Accent1 3 17" xfId="435"/>
    <cellStyle name="60% - Accent1 3 2" xfId="436"/>
    <cellStyle name="60% - Accent1 3 3" xfId="437"/>
    <cellStyle name="60% - Accent1 3 4" xfId="438"/>
    <cellStyle name="60% - Accent1 3 5" xfId="439"/>
    <cellStyle name="60% - Accent1 3 6" xfId="440"/>
    <cellStyle name="60% - Accent1 3 7" xfId="441"/>
    <cellStyle name="60% - Accent1 3 8" xfId="442"/>
    <cellStyle name="60% - Accent1 3 9" xfId="443"/>
    <cellStyle name="60% - Accent2" xfId="444"/>
    <cellStyle name="60% - Accent2 2 10" xfId="445"/>
    <cellStyle name="60% - Accent2 2 11" xfId="446"/>
    <cellStyle name="60% - Accent2 2 12" xfId="447"/>
    <cellStyle name="60% - Accent2 2 13" xfId="448"/>
    <cellStyle name="60% - Accent2 2 14" xfId="449"/>
    <cellStyle name="60% - Accent2 2 15" xfId="450"/>
    <cellStyle name="60% - Accent2 2 16" xfId="451"/>
    <cellStyle name="60% - Accent2 2 17" xfId="452"/>
    <cellStyle name="60% - Accent2 2 2" xfId="453"/>
    <cellStyle name="60% - Accent2 2 3" xfId="454"/>
    <cellStyle name="60% - Accent2 2 4" xfId="455"/>
    <cellStyle name="60% - Accent2 2 5" xfId="456"/>
    <cellStyle name="60% - Accent2 2 6" xfId="457"/>
    <cellStyle name="60% - Accent2 2 7" xfId="458"/>
    <cellStyle name="60% - Accent2 2 8" xfId="459"/>
    <cellStyle name="60% - Accent2 2 9" xfId="460"/>
    <cellStyle name="60% - Accent2 3 10" xfId="461"/>
    <cellStyle name="60% - Accent2 3 11" xfId="462"/>
    <cellStyle name="60% - Accent2 3 12" xfId="463"/>
    <cellStyle name="60% - Accent2 3 13" xfId="464"/>
    <cellStyle name="60% - Accent2 3 14" xfId="465"/>
    <cellStyle name="60% - Accent2 3 15" xfId="466"/>
    <cellStyle name="60% - Accent2 3 16" xfId="467"/>
    <cellStyle name="60% - Accent2 3 17" xfId="468"/>
    <cellStyle name="60% - Accent2 3 2" xfId="469"/>
    <cellStyle name="60% - Accent2 3 3" xfId="470"/>
    <cellStyle name="60% - Accent2 3 4" xfId="471"/>
    <cellStyle name="60% - Accent2 3 5" xfId="472"/>
    <cellStyle name="60% - Accent2 3 6" xfId="473"/>
    <cellStyle name="60% - Accent2 3 7" xfId="474"/>
    <cellStyle name="60% - Accent2 3 8" xfId="475"/>
    <cellStyle name="60% - Accent2 3 9" xfId="476"/>
    <cellStyle name="60% - Accent3" xfId="477"/>
    <cellStyle name="60% - Accent3 2 10" xfId="478"/>
    <cellStyle name="60% - Accent3 2 11" xfId="479"/>
    <cellStyle name="60% - Accent3 2 12" xfId="480"/>
    <cellStyle name="60% - Accent3 2 13" xfId="481"/>
    <cellStyle name="60% - Accent3 2 14" xfId="482"/>
    <cellStyle name="60% - Accent3 2 15" xfId="483"/>
    <cellStyle name="60% - Accent3 2 16" xfId="484"/>
    <cellStyle name="60% - Accent3 2 17" xfId="485"/>
    <cellStyle name="60% - Accent3 2 2" xfId="486"/>
    <cellStyle name="60% - Accent3 2 3" xfId="487"/>
    <cellStyle name="60% - Accent3 2 4" xfId="488"/>
    <cellStyle name="60% - Accent3 2 5" xfId="489"/>
    <cellStyle name="60% - Accent3 2 6" xfId="490"/>
    <cellStyle name="60% - Accent3 2 7" xfId="491"/>
    <cellStyle name="60% - Accent3 2 8" xfId="492"/>
    <cellStyle name="60% - Accent3 2 9" xfId="493"/>
    <cellStyle name="60% - Accent3 3 10" xfId="494"/>
    <cellStyle name="60% - Accent3 3 11" xfId="495"/>
    <cellStyle name="60% - Accent3 3 12" xfId="496"/>
    <cellStyle name="60% - Accent3 3 13" xfId="497"/>
    <cellStyle name="60% - Accent3 3 14" xfId="498"/>
    <cellStyle name="60% - Accent3 3 15" xfId="499"/>
    <cellStyle name="60% - Accent3 3 16" xfId="500"/>
    <cellStyle name="60% - Accent3 3 17" xfId="501"/>
    <cellStyle name="60% - Accent3 3 2" xfId="502"/>
    <cellStyle name="60% - Accent3 3 3" xfId="503"/>
    <cellStyle name="60% - Accent3 3 4" xfId="504"/>
    <cellStyle name="60% - Accent3 3 5" xfId="505"/>
    <cellStyle name="60% - Accent3 3 6" xfId="506"/>
    <cellStyle name="60% - Accent3 3 7" xfId="507"/>
    <cellStyle name="60% - Accent3 3 8" xfId="508"/>
    <cellStyle name="60% - Accent3 3 9" xfId="509"/>
    <cellStyle name="60% - Accent4" xfId="510"/>
    <cellStyle name="60% - Accent4 2 10" xfId="511"/>
    <cellStyle name="60% - Accent4 2 11" xfId="512"/>
    <cellStyle name="60% - Accent4 2 12" xfId="513"/>
    <cellStyle name="60% - Accent4 2 13" xfId="514"/>
    <cellStyle name="60% - Accent4 2 14" xfId="515"/>
    <cellStyle name="60% - Accent4 2 15" xfId="516"/>
    <cellStyle name="60% - Accent4 2 16" xfId="517"/>
    <cellStyle name="60% - Accent4 2 17" xfId="518"/>
    <cellStyle name="60% - Accent4 2 2" xfId="519"/>
    <cellStyle name="60% - Accent4 2 3" xfId="520"/>
    <cellStyle name="60% - Accent4 2 4" xfId="521"/>
    <cellStyle name="60% - Accent4 2 5" xfId="522"/>
    <cellStyle name="60% - Accent4 2 6" xfId="523"/>
    <cellStyle name="60% - Accent4 2 7" xfId="524"/>
    <cellStyle name="60% - Accent4 2 8" xfId="525"/>
    <cellStyle name="60% - Accent4 2 9" xfId="526"/>
    <cellStyle name="60% - Accent4 3 10" xfId="527"/>
    <cellStyle name="60% - Accent4 3 11" xfId="528"/>
    <cellStyle name="60% - Accent4 3 12" xfId="529"/>
    <cellStyle name="60% - Accent4 3 13" xfId="530"/>
    <cellStyle name="60% - Accent4 3 14" xfId="531"/>
    <cellStyle name="60% - Accent4 3 15" xfId="532"/>
    <cellStyle name="60% - Accent4 3 16" xfId="533"/>
    <cellStyle name="60% - Accent4 3 17" xfId="534"/>
    <cellStyle name="60% - Accent4 3 2" xfId="535"/>
    <cellStyle name="60% - Accent4 3 3" xfId="536"/>
    <cellStyle name="60% - Accent4 3 4" xfId="537"/>
    <cellStyle name="60% - Accent4 3 5" xfId="538"/>
    <cellStyle name="60% - Accent4 3 6" xfId="539"/>
    <cellStyle name="60% - Accent4 3 7" xfId="540"/>
    <cellStyle name="60% - Accent4 3 8" xfId="541"/>
    <cellStyle name="60% - Accent4 3 9" xfId="542"/>
    <cellStyle name="60% - Accent5" xfId="543"/>
    <cellStyle name="60% - Accent5 2 10" xfId="544"/>
    <cellStyle name="60% - Accent5 2 11" xfId="545"/>
    <cellStyle name="60% - Accent5 2 12" xfId="546"/>
    <cellStyle name="60% - Accent5 2 13" xfId="547"/>
    <cellStyle name="60% - Accent5 2 14" xfId="548"/>
    <cellStyle name="60% - Accent5 2 15" xfId="549"/>
    <cellStyle name="60% - Accent5 2 16" xfId="550"/>
    <cellStyle name="60% - Accent5 2 17" xfId="551"/>
    <cellStyle name="60% - Accent5 2 2" xfId="552"/>
    <cellStyle name="60% - Accent5 2 3" xfId="553"/>
    <cellStyle name="60% - Accent5 2 4" xfId="554"/>
    <cellStyle name="60% - Accent5 2 5" xfId="555"/>
    <cellStyle name="60% - Accent5 2 6" xfId="556"/>
    <cellStyle name="60% - Accent5 2 7" xfId="557"/>
    <cellStyle name="60% - Accent5 2 8" xfId="558"/>
    <cellStyle name="60% - Accent5 2 9" xfId="559"/>
    <cellStyle name="60% - Accent5 3 10" xfId="560"/>
    <cellStyle name="60% - Accent5 3 11" xfId="561"/>
    <cellStyle name="60% - Accent5 3 12" xfId="562"/>
    <cellStyle name="60% - Accent5 3 13" xfId="563"/>
    <cellStyle name="60% - Accent5 3 14" xfId="564"/>
    <cellStyle name="60% - Accent5 3 15" xfId="565"/>
    <cellStyle name="60% - Accent5 3 16" xfId="566"/>
    <cellStyle name="60% - Accent5 3 17" xfId="567"/>
    <cellStyle name="60% - Accent5 3 2" xfId="568"/>
    <cellStyle name="60% - Accent5 3 3" xfId="569"/>
    <cellStyle name="60% - Accent5 3 4" xfId="570"/>
    <cellStyle name="60% - Accent5 3 5" xfId="571"/>
    <cellStyle name="60% - Accent5 3 6" xfId="572"/>
    <cellStyle name="60% - Accent5 3 7" xfId="573"/>
    <cellStyle name="60% - Accent5 3 8" xfId="574"/>
    <cellStyle name="60% - Accent5 3 9" xfId="575"/>
    <cellStyle name="60% - Accent6" xfId="576"/>
    <cellStyle name="60% - Accent6 2 10" xfId="577"/>
    <cellStyle name="60% - Accent6 2 11" xfId="578"/>
    <cellStyle name="60% - Accent6 2 12" xfId="579"/>
    <cellStyle name="60% - Accent6 2 13" xfId="580"/>
    <cellStyle name="60% - Accent6 2 14" xfId="581"/>
    <cellStyle name="60% - Accent6 2 15" xfId="582"/>
    <cellStyle name="60% - Accent6 2 16" xfId="583"/>
    <cellStyle name="60% - Accent6 2 17" xfId="584"/>
    <cellStyle name="60% - Accent6 2 2" xfId="585"/>
    <cellStyle name="60% - Accent6 2 3" xfId="586"/>
    <cellStyle name="60% - Accent6 2 4" xfId="587"/>
    <cellStyle name="60% - Accent6 2 5" xfId="588"/>
    <cellStyle name="60% - Accent6 2 6" xfId="589"/>
    <cellStyle name="60% - Accent6 2 7" xfId="590"/>
    <cellStyle name="60% - Accent6 2 8" xfId="591"/>
    <cellStyle name="60% - Accent6 2 9" xfId="592"/>
    <cellStyle name="60% - Accent6 3 10" xfId="593"/>
    <cellStyle name="60% - Accent6 3 11" xfId="594"/>
    <cellStyle name="60% - Accent6 3 12" xfId="595"/>
    <cellStyle name="60% - Accent6 3 13" xfId="596"/>
    <cellStyle name="60% - Accent6 3 14" xfId="597"/>
    <cellStyle name="60% - Accent6 3 15" xfId="598"/>
    <cellStyle name="60% - Accent6 3 16" xfId="599"/>
    <cellStyle name="60% - Accent6 3 17" xfId="600"/>
    <cellStyle name="60% - Accent6 3 2" xfId="601"/>
    <cellStyle name="60% - Accent6 3 3" xfId="602"/>
    <cellStyle name="60% - Accent6 3 4" xfId="603"/>
    <cellStyle name="60% - Accent6 3 5" xfId="604"/>
    <cellStyle name="60% - Accent6 3 6" xfId="605"/>
    <cellStyle name="60% - Accent6 3 7" xfId="606"/>
    <cellStyle name="60% - Accent6 3 8" xfId="607"/>
    <cellStyle name="60% - Accent6 3 9" xfId="608"/>
    <cellStyle name="Accent1" xfId="609"/>
    <cellStyle name="Accent1 2 10" xfId="610"/>
    <cellStyle name="Accent1 2 11" xfId="611"/>
    <cellStyle name="Accent1 2 12" xfId="612"/>
    <cellStyle name="Accent1 2 13" xfId="613"/>
    <cellStyle name="Accent1 2 14" xfId="614"/>
    <cellStyle name="Accent1 2 15" xfId="615"/>
    <cellStyle name="Accent1 2 16" xfId="616"/>
    <cellStyle name="Accent1 2 17" xfId="617"/>
    <cellStyle name="Accent1 2 2" xfId="618"/>
    <cellStyle name="Accent1 2 3" xfId="619"/>
    <cellStyle name="Accent1 2 4" xfId="620"/>
    <cellStyle name="Accent1 2 5" xfId="621"/>
    <cellStyle name="Accent1 2 6" xfId="622"/>
    <cellStyle name="Accent1 2 7" xfId="623"/>
    <cellStyle name="Accent1 2 8" xfId="624"/>
    <cellStyle name="Accent1 2 9" xfId="625"/>
    <cellStyle name="Accent1 3 10" xfId="626"/>
    <cellStyle name="Accent1 3 11" xfId="627"/>
    <cellStyle name="Accent1 3 12" xfId="628"/>
    <cellStyle name="Accent1 3 13" xfId="629"/>
    <cellStyle name="Accent1 3 14" xfId="630"/>
    <cellStyle name="Accent1 3 15" xfId="631"/>
    <cellStyle name="Accent1 3 16" xfId="632"/>
    <cellStyle name="Accent1 3 17" xfId="633"/>
    <cellStyle name="Accent1 3 2" xfId="634"/>
    <cellStyle name="Accent1 3 3" xfId="635"/>
    <cellStyle name="Accent1 3 4" xfId="636"/>
    <cellStyle name="Accent1 3 5" xfId="637"/>
    <cellStyle name="Accent1 3 6" xfId="638"/>
    <cellStyle name="Accent1 3 7" xfId="639"/>
    <cellStyle name="Accent1 3 8" xfId="640"/>
    <cellStyle name="Accent1 3 9" xfId="641"/>
    <cellStyle name="Accent2" xfId="642"/>
    <cellStyle name="Accent2 2 10" xfId="643"/>
    <cellStyle name="Accent2 2 11" xfId="644"/>
    <cellStyle name="Accent2 2 12" xfId="645"/>
    <cellStyle name="Accent2 2 13" xfId="646"/>
    <cellStyle name="Accent2 2 14" xfId="647"/>
    <cellStyle name="Accent2 2 15" xfId="648"/>
    <cellStyle name="Accent2 2 16" xfId="649"/>
    <cellStyle name="Accent2 2 17" xfId="650"/>
    <cellStyle name="Accent2 2 2" xfId="651"/>
    <cellStyle name="Accent2 2 3" xfId="652"/>
    <cellStyle name="Accent2 2 4" xfId="653"/>
    <cellStyle name="Accent2 2 5" xfId="654"/>
    <cellStyle name="Accent2 2 6" xfId="655"/>
    <cellStyle name="Accent2 2 7" xfId="656"/>
    <cellStyle name="Accent2 2 8" xfId="657"/>
    <cellStyle name="Accent2 2 9" xfId="658"/>
    <cellStyle name="Accent2 3 10" xfId="659"/>
    <cellStyle name="Accent2 3 11" xfId="660"/>
    <cellStyle name="Accent2 3 12" xfId="661"/>
    <cellStyle name="Accent2 3 13" xfId="662"/>
    <cellStyle name="Accent2 3 14" xfId="663"/>
    <cellStyle name="Accent2 3 15" xfId="664"/>
    <cellStyle name="Accent2 3 16" xfId="665"/>
    <cellStyle name="Accent2 3 17" xfId="666"/>
    <cellStyle name="Accent2 3 2" xfId="667"/>
    <cellStyle name="Accent2 3 3" xfId="668"/>
    <cellStyle name="Accent2 3 4" xfId="669"/>
    <cellStyle name="Accent2 3 5" xfId="670"/>
    <cellStyle name="Accent2 3 6" xfId="671"/>
    <cellStyle name="Accent2 3 7" xfId="672"/>
    <cellStyle name="Accent2 3 8" xfId="673"/>
    <cellStyle name="Accent2 3 9" xfId="674"/>
    <cellStyle name="Accent3" xfId="675"/>
    <cellStyle name="Accent3 2 10" xfId="676"/>
    <cellStyle name="Accent3 2 11" xfId="677"/>
    <cellStyle name="Accent3 2 12" xfId="678"/>
    <cellStyle name="Accent3 2 13" xfId="679"/>
    <cellStyle name="Accent3 2 14" xfId="680"/>
    <cellStyle name="Accent3 2 15" xfId="681"/>
    <cellStyle name="Accent3 2 16" xfId="682"/>
    <cellStyle name="Accent3 2 17" xfId="683"/>
    <cellStyle name="Accent3 2 2" xfId="684"/>
    <cellStyle name="Accent3 2 3" xfId="685"/>
    <cellStyle name="Accent3 2 4" xfId="686"/>
    <cellStyle name="Accent3 2 5" xfId="687"/>
    <cellStyle name="Accent3 2 6" xfId="688"/>
    <cellStyle name="Accent3 2 7" xfId="689"/>
    <cellStyle name="Accent3 2 8" xfId="690"/>
    <cellStyle name="Accent3 2 9" xfId="691"/>
    <cellStyle name="Accent3 3 10" xfId="692"/>
    <cellStyle name="Accent3 3 11" xfId="693"/>
    <cellStyle name="Accent3 3 12" xfId="694"/>
    <cellStyle name="Accent3 3 13" xfId="695"/>
    <cellStyle name="Accent3 3 14" xfId="696"/>
    <cellStyle name="Accent3 3 15" xfId="697"/>
    <cellStyle name="Accent3 3 16" xfId="698"/>
    <cellStyle name="Accent3 3 17" xfId="699"/>
    <cellStyle name="Accent3 3 2" xfId="700"/>
    <cellStyle name="Accent3 3 3" xfId="701"/>
    <cellStyle name="Accent3 3 4" xfId="702"/>
    <cellStyle name="Accent3 3 5" xfId="703"/>
    <cellStyle name="Accent3 3 6" xfId="704"/>
    <cellStyle name="Accent3 3 7" xfId="705"/>
    <cellStyle name="Accent3 3 8" xfId="706"/>
    <cellStyle name="Accent3 3 9" xfId="707"/>
    <cellStyle name="Accent4" xfId="708"/>
    <cellStyle name="Accent4 2 10" xfId="709"/>
    <cellStyle name="Accent4 2 11" xfId="710"/>
    <cellStyle name="Accent4 2 12" xfId="711"/>
    <cellStyle name="Accent4 2 13" xfId="712"/>
    <cellStyle name="Accent4 2 14" xfId="713"/>
    <cellStyle name="Accent4 2 15" xfId="714"/>
    <cellStyle name="Accent4 2 16" xfId="715"/>
    <cellStyle name="Accent4 2 17" xfId="716"/>
    <cellStyle name="Accent4 2 2" xfId="717"/>
    <cellStyle name="Accent4 2 3" xfId="718"/>
    <cellStyle name="Accent4 2 4" xfId="719"/>
    <cellStyle name="Accent4 2 5" xfId="720"/>
    <cellStyle name="Accent4 2 6" xfId="721"/>
    <cellStyle name="Accent4 2 7" xfId="722"/>
    <cellStyle name="Accent4 2 8" xfId="723"/>
    <cellStyle name="Accent4 2 9" xfId="724"/>
    <cellStyle name="Accent4 3 10" xfId="725"/>
    <cellStyle name="Accent4 3 11" xfId="726"/>
    <cellStyle name="Accent4 3 12" xfId="727"/>
    <cellStyle name="Accent4 3 13" xfId="728"/>
    <cellStyle name="Accent4 3 14" xfId="729"/>
    <cellStyle name="Accent4 3 15" xfId="730"/>
    <cellStyle name="Accent4 3 16" xfId="731"/>
    <cellStyle name="Accent4 3 17" xfId="732"/>
    <cellStyle name="Accent4 3 2" xfId="733"/>
    <cellStyle name="Accent4 3 3" xfId="734"/>
    <cellStyle name="Accent4 3 4" xfId="735"/>
    <cellStyle name="Accent4 3 5" xfId="736"/>
    <cellStyle name="Accent4 3 6" xfId="737"/>
    <cellStyle name="Accent4 3 7" xfId="738"/>
    <cellStyle name="Accent4 3 8" xfId="739"/>
    <cellStyle name="Accent4 3 9" xfId="740"/>
    <cellStyle name="Accent5" xfId="741"/>
    <cellStyle name="Accent5 2 10" xfId="742"/>
    <cellStyle name="Accent5 2 11" xfId="743"/>
    <cellStyle name="Accent5 2 12" xfId="744"/>
    <cellStyle name="Accent5 2 13" xfId="745"/>
    <cellStyle name="Accent5 2 14" xfId="746"/>
    <cellStyle name="Accent5 2 15" xfId="747"/>
    <cellStyle name="Accent5 2 16" xfId="748"/>
    <cellStyle name="Accent5 2 17" xfId="749"/>
    <cellStyle name="Accent5 2 2" xfId="750"/>
    <cellStyle name="Accent5 2 3" xfId="751"/>
    <cellStyle name="Accent5 2 4" xfId="752"/>
    <cellStyle name="Accent5 2 5" xfId="753"/>
    <cellStyle name="Accent5 2 6" xfId="754"/>
    <cellStyle name="Accent5 2 7" xfId="755"/>
    <cellStyle name="Accent5 2 8" xfId="756"/>
    <cellStyle name="Accent5 2 9" xfId="757"/>
    <cellStyle name="Accent5 3 10" xfId="758"/>
    <cellStyle name="Accent5 3 11" xfId="759"/>
    <cellStyle name="Accent5 3 12" xfId="760"/>
    <cellStyle name="Accent5 3 13" xfId="761"/>
    <cellStyle name="Accent5 3 14" xfId="762"/>
    <cellStyle name="Accent5 3 15" xfId="763"/>
    <cellStyle name="Accent5 3 16" xfId="764"/>
    <cellStyle name="Accent5 3 17" xfId="765"/>
    <cellStyle name="Accent5 3 2" xfId="766"/>
    <cellStyle name="Accent5 3 3" xfId="767"/>
    <cellStyle name="Accent5 3 4" xfId="768"/>
    <cellStyle name="Accent5 3 5" xfId="769"/>
    <cellStyle name="Accent5 3 6" xfId="770"/>
    <cellStyle name="Accent5 3 7" xfId="771"/>
    <cellStyle name="Accent5 3 8" xfId="772"/>
    <cellStyle name="Accent5 3 9" xfId="773"/>
    <cellStyle name="Accent6" xfId="774"/>
    <cellStyle name="Accent6 2 10" xfId="775"/>
    <cellStyle name="Accent6 2 11" xfId="776"/>
    <cellStyle name="Accent6 2 12" xfId="777"/>
    <cellStyle name="Accent6 2 13" xfId="778"/>
    <cellStyle name="Accent6 2 14" xfId="779"/>
    <cellStyle name="Accent6 2 15" xfId="780"/>
    <cellStyle name="Accent6 2 16" xfId="781"/>
    <cellStyle name="Accent6 2 17" xfId="782"/>
    <cellStyle name="Accent6 2 2" xfId="783"/>
    <cellStyle name="Accent6 2 3" xfId="784"/>
    <cellStyle name="Accent6 2 4" xfId="785"/>
    <cellStyle name="Accent6 2 5" xfId="786"/>
    <cellStyle name="Accent6 2 6" xfId="787"/>
    <cellStyle name="Accent6 2 7" xfId="788"/>
    <cellStyle name="Accent6 2 8" xfId="789"/>
    <cellStyle name="Accent6 2 9" xfId="790"/>
    <cellStyle name="Accent6 3 10" xfId="791"/>
    <cellStyle name="Accent6 3 11" xfId="792"/>
    <cellStyle name="Accent6 3 12" xfId="793"/>
    <cellStyle name="Accent6 3 13" xfId="794"/>
    <cellStyle name="Accent6 3 14" xfId="795"/>
    <cellStyle name="Accent6 3 15" xfId="796"/>
    <cellStyle name="Accent6 3 16" xfId="797"/>
    <cellStyle name="Accent6 3 17" xfId="798"/>
    <cellStyle name="Accent6 3 2" xfId="799"/>
    <cellStyle name="Accent6 3 3" xfId="800"/>
    <cellStyle name="Accent6 3 4" xfId="801"/>
    <cellStyle name="Accent6 3 5" xfId="802"/>
    <cellStyle name="Accent6 3 6" xfId="803"/>
    <cellStyle name="Accent6 3 7" xfId="804"/>
    <cellStyle name="Accent6 3 8" xfId="805"/>
    <cellStyle name="Accent6 3 9" xfId="806"/>
    <cellStyle name="Bad" xfId="807"/>
    <cellStyle name="Bad 2 10" xfId="808"/>
    <cellStyle name="Bad 2 11" xfId="809"/>
    <cellStyle name="Bad 2 12" xfId="810"/>
    <cellStyle name="Bad 2 13" xfId="811"/>
    <cellStyle name="Bad 2 14" xfId="812"/>
    <cellStyle name="Bad 2 15" xfId="813"/>
    <cellStyle name="Bad 2 16" xfId="814"/>
    <cellStyle name="Bad 2 17" xfId="815"/>
    <cellStyle name="Bad 2 2" xfId="816"/>
    <cellStyle name="Bad 2 3" xfId="817"/>
    <cellStyle name="Bad 2 4" xfId="818"/>
    <cellStyle name="Bad 2 5" xfId="819"/>
    <cellStyle name="Bad 2 6" xfId="820"/>
    <cellStyle name="Bad 2 7" xfId="821"/>
    <cellStyle name="Bad 2 8" xfId="822"/>
    <cellStyle name="Bad 2 9" xfId="823"/>
    <cellStyle name="Bad 3 10" xfId="824"/>
    <cellStyle name="Bad 3 11" xfId="825"/>
    <cellStyle name="Bad 3 12" xfId="826"/>
    <cellStyle name="Bad 3 13" xfId="827"/>
    <cellStyle name="Bad 3 14" xfId="828"/>
    <cellStyle name="Bad 3 15" xfId="829"/>
    <cellStyle name="Bad 3 16" xfId="830"/>
    <cellStyle name="Bad 3 17" xfId="831"/>
    <cellStyle name="Bad 3 2" xfId="832"/>
    <cellStyle name="Bad 3 3" xfId="833"/>
    <cellStyle name="Bad 3 4" xfId="834"/>
    <cellStyle name="Bad 3 5" xfId="835"/>
    <cellStyle name="Bad 3 6" xfId="836"/>
    <cellStyle name="Bad 3 7" xfId="837"/>
    <cellStyle name="Bad 3 8" xfId="838"/>
    <cellStyle name="Bad 3 9" xfId="839"/>
    <cellStyle name="Calculation" xfId="840"/>
    <cellStyle name="Calculation 2 10" xfId="841"/>
    <cellStyle name="Calculation 2 11" xfId="842"/>
    <cellStyle name="Calculation 2 12" xfId="843"/>
    <cellStyle name="Calculation 2 13" xfId="844"/>
    <cellStyle name="Calculation 2 14" xfId="845"/>
    <cellStyle name="Calculation 2 15" xfId="846"/>
    <cellStyle name="Calculation 2 16" xfId="847"/>
    <cellStyle name="Calculation 2 17" xfId="848"/>
    <cellStyle name="Calculation 2 2" xfId="849"/>
    <cellStyle name="Calculation 2 3" xfId="850"/>
    <cellStyle name="Calculation 2 4" xfId="851"/>
    <cellStyle name="Calculation 2 5" xfId="852"/>
    <cellStyle name="Calculation 2 6" xfId="853"/>
    <cellStyle name="Calculation 2 7" xfId="854"/>
    <cellStyle name="Calculation 2 8" xfId="855"/>
    <cellStyle name="Calculation 2 9" xfId="856"/>
    <cellStyle name="Calculation 3 10" xfId="857"/>
    <cellStyle name="Calculation 3 11" xfId="858"/>
    <cellStyle name="Calculation 3 12" xfId="859"/>
    <cellStyle name="Calculation 3 13" xfId="860"/>
    <cellStyle name="Calculation 3 14" xfId="861"/>
    <cellStyle name="Calculation 3 15" xfId="862"/>
    <cellStyle name="Calculation 3 16" xfId="863"/>
    <cellStyle name="Calculation 3 17" xfId="864"/>
    <cellStyle name="Calculation 3 2" xfId="865"/>
    <cellStyle name="Calculation 3 3" xfId="866"/>
    <cellStyle name="Calculation 3 4" xfId="867"/>
    <cellStyle name="Calculation 3 5" xfId="868"/>
    <cellStyle name="Calculation 3 6" xfId="869"/>
    <cellStyle name="Calculation 3 7" xfId="870"/>
    <cellStyle name="Calculation 3 8" xfId="871"/>
    <cellStyle name="Calculation 3 9" xfId="872"/>
    <cellStyle name="Check Cell" xfId="873"/>
    <cellStyle name="Check Cell 2 10" xfId="874"/>
    <cellStyle name="Check Cell 2 11" xfId="875"/>
    <cellStyle name="Check Cell 2 12" xfId="876"/>
    <cellStyle name="Check Cell 2 13" xfId="877"/>
    <cellStyle name="Check Cell 2 14" xfId="878"/>
    <cellStyle name="Check Cell 2 15" xfId="879"/>
    <cellStyle name="Check Cell 2 16" xfId="880"/>
    <cellStyle name="Check Cell 2 17" xfId="881"/>
    <cellStyle name="Check Cell 2 2" xfId="882"/>
    <cellStyle name="Check Cell 2 3" xfId="883"/>
    <cellStyle name="Check Cell 2 4" xfId="884"/>
    <cellStyle name="Check Cell 2 5" xfId="885"/>
    <cellStyle name="Check Cell 2 6" xfId="886"/>
    <cellStyle name="Check Cell 2 7" xfId="887"/>
    <cellStyle name="Check Cell 2 8" xfId="888"/>
    <cellStyle name="Check Cell 2 9" xfId="889"/>
    <cellStyle name="Check Cell 3 10" xfId="890"/>
    <cellStyle name="Check Cell 3 11" xfId="891"/>
    <cellStyle name="Check Cell 3 12" xfId="892"/>
    <cellStyle name="Check Cell 3 13" xfId="893"/>
    <cellStyle name="Check Cell 3 14" xfId="894"/>
    <cellStyle name="Check Cell 3 15" xfId="895"/>
    <cellStyle name="Check Cell 3 16" xfId="896"/>
    <cellStyle name="Check Cell 3 17" xfId="897"/>
    <cellStyle name="Check Cell 3 2" xfId="898"/>
    <cellStyle name="Check Cell 3 3" xfId="899"/>
    <cellStyle name="Check Cell 3 4" xfId="900"/>
    <cellStyle name="Check Cell 3 5" xfId="901"/>
    <cellStyle name="Check Cell 3 6" xfId="902"/>
    <cellStyle name="Check Cell 3 7" xfId="903"/>
    <cellStyle name="Check Cell 3 8" xfId="904"/>
    <cellStyle name="Check Cell 3 9" xfId="905"/>
    <cellStyle name="Comma" xfId="906"/>
    <cellStyle name="Comma [0]" xfId="907"/>
    <cellStyle name="Currency" xfId="908"/>
    <cellStyle name="Currency [0]" xfId="909"/>
    <cellStyle name="Explanatory Text" xfId="910"/>
    <cellStyle name="Explanatory Text 2 10" xfId="911"/>
    <cellStyle name="Explanatory Text 2 11" xfId="912"/>
    <cellStyle name="Explanatory Text 2 12" xfId="913"/>
    <cellStyle name="Explanatory Text 2 13" xfId="914"/>
    <cellStyle name="Explanatory Text 2 14" xfId="915"/>
    <cellStyle name="Explanatory Text 2 15" xfId="916"/>
    <cellStyle name="Explanatory Text 2 16" xfId="917"/>
    <cellStyle name="Explanatory Text 2 17" xfId="918"/>
    <cellStyle name="Explanatory Text 2 2" xfId="919"/>
    <cellStyle name="Explanatory Text 2 3" xfId="920"/>
    <cellStyle name="Explanatory Text 2 4" xfId="921"/>
    <cellStyle name="Explanatory Text 2 5" xfId="922"/>
    <cellStyle name="Explanatory Text 2 6" xfId="923"/>
    <cellStyle name="Explanatory Text 2 7" xfId="924"/>
    <cellStyle name="Explanatory Text 2 8" xfId="925"/>
    <cellStyle name="Explanatory Text 2 9" xfId="926"/>
    <cellStyle name="Explanatory Text 3 10" xfId="927"/>
    <cellStyle name="Explanatory Text 3 11" xfId="928"/>
    <cellStyle name="Explanatory Text 3 12" xfId="929"/>
    <cellStyle name="Explanatory Text 3 13" xfId="930"/>
    <cellStyle name="Explanatory Text 3 14" xfId="931"/>
    <cellStyle name="Explanatory Text 3 15" xfId="932"/>
    <cellStyle name="Explanatory Text 3 16" xfId="933"/>
    <cellStyle name="Explanatory Text 3 17" xfId="934"/>
    <cellStyle name="Explanatory Text 3 2" xfId="935"/>
    <cellStyle name="Explanatory Text 3 3" xfId="936"/>
    <cellStyle name="Explanatory Text 3 4" xfId="937"/>
    <cellStyle name="Explanatory Text 3 5" xfId="938"/>
    <cellStyle name="Explanatory Text 3 6" xfId="939"/>
    <cellStyle name="Explanatory Text 3 7" xfId="940"/>
    <cellStyle name="Explanatory Text 3 8" xfId="941"/>
    <cellStyle name="Explanatory Text 3 9" xfId="942"/>
    <cellStyle name="Good" xfId="943"/>
    <cellStyle name="Good 2 10" xfId="944"/>
    <cellStyle name="Good 2 11" xfId="945"/>
    <cellStyle name="Good 2 12" xfId="946"/>
    <cellStyle name="Good 2 13" xfId="947"/>
    <cellStyle name="Good 2 14" xfId="948"/>
    <cellStyle name="Good 2 15" xfId="949"/>
    <cellStyle name="Good 2 16" xfId="950"/>
    <cellStyle name="Good 2 17" xfId="951"/>
    <cellStyle name="Good 2 2" xfId="952"/>
    <cellStyle name="Good 2 3" xfId="953"/>
    <cellStyle name="Good 2 4" xfId="954"/>
    <cellStyle name="Good 2 5" xfId="955"/>
    <cellStyle name="Good 2 6" xfId="956"/>
    <cellStyle name="Good 2 7" xfId="957"/>
    <cellStyle name="Good 2 8" xfId="958"/>
    <cellStyle name="Good 2 9" xfId="959"/>
    <cellStyle name="Good 3 10" xfId="960"/>
    <cellStyle name="Good 3 11" xfId="961"/>
    <cellStyle name="Good 3 12" xfId="962"/>
    <cellStyle name="Good 3 13" xfId="963"/>
    <cellStyle name="Good 3 14" xfId="964"/>
    <cellStyle name="Good 3 15" xfId="965"/>
    <cellStyle name="Good 3 16" xfId="966"/>
    <cellStyle name="Good 3 17" xfId="967"/>
    <cellStyle name="Good 3 2" xfId="968"/>
    <cellStyle name="Good 3 3" xfId="969"/>
    <cellStyle name="Good 3 4" xfId="970"/>
    <cellStyle name="Good 3 5" xfId="971"/>
    <cellStyle name="Good 3 6" xfId="972"/>
    <cellStyle name="Good 3 7" xfId="973"/>
    <cellStyle name="Good 3 8" xfId="974"/>
    <cellStyle name="Good 3 9" xfId="975"/>
    <cellStyle name="Heading 1" xfId="976"/>
    <cellStyle name="Heading 1 2 10" xfId="977"/>
    <cellStyle name="Heading 1 2 11" xfId="978"/>
    <cellStyle name="Heading 1 2 12" xfId="979"/>
    <cellStyle name="Heading 1 2 13" xfId="980"/>
    <cellStyle name="Heading 1 2 14" xfId="981"/>
    <cellStyle name="Heading 1 2 15" xfId="982"/>
    <cellStyle name="Heading 1 2 16" xfId="983"/>
    <cellStyle name="Heading 1 2 17" xfId="984"/>
    <cellStyle name="Heading 1 2 2" xfId="985"/>
    <cellStyle name="Heading 1 2 3" xfId="986"/>
    <cellStyle name="Heading 1 2 4" xfId="987"/>
    <cellStyle name="Heading 1 2 5" xfId="988"/>
    <cellStyle name="Heading 1 2 6" xfId="989"/>
    <cellStyle name="Heading 1 2 7" xfId="990"/>
    <cellStyle name="Heading 1 2 8" xfId="991"/>
    <cellStyle name="Heading 1 2 9" xfId="992"/>
    <cellStyle name="Heading 1 3 10" xfId="993"/>
    <cellStyle name="Heading 1 3 11" xfId="994"/>
    <cellStyle name="Heading 1 3 12" xfId="995"/>
    <cellStyle name="Heading 1 3 13" xfId="996"/>
    <cellStyle name="Heading 1 3 14" xfId="997"/>
    <cellStyle name="Heading 1 3 15" xfId="998"/>
    <cellStyle name="Heading 1 3 16" xfId="999"/>
    <cellStyle name="Heading 1 3 17" xfId="1000"/>
    <cellStyle name="Heading 1 3 2" xfId="1001"/>
    <cellStyle name="Heading 1 3 3" xfId="1002"/>
    <cellStyle name="Heading 1 3 4" xfId="1003"/>
    <cellStyle name="Heading 1 3 5" xfId="1004"/>
    <cellStyle name="Heading 1 3 6" xfId="1005"/>
    <cellStyle name="Heading 1 3 7" xfId="1006"/>
    <cellStyle name="Heading 1 3 8" xfId="1007"/>
    <cellStyle name="Heading 1 3 9" xfId="1008"/>
    <cellStyle name="Heading 2" xfId="1009"/>
    <cellStyle name="Heading 2 2 10" xfId="1010"/>
    <cellStyle name="Heading 2 2 11" xfId="1011"/>
    <cellStyle name="Heading 2 2 12" xfId="1012"/>
    <cellStyle name="Heading 2 2 13" xfId="1013"/>
    <cellStyle name="Heading 2 2 14" xfId="1014"/>
    <cellStyle name="Heading 2 2 15" xfId="1015"/>
    <cellStyle name="Heading 2 2 16" xfId="1016"/>
    <cellStyle name="Heading 2 2 17" xfId="1017"/>
    <cellStyle name="Heading 2 2 2" xfId="1018"/>
    <cellStyle name="Heading 2 2 3" xfId="1019"/>
    <cellStyle name="Heading 2 2 4" xfId="1020"/>
    <cellStyle name="Heading 2 2 5" xfId="1021"/>
    <cellStyle name="Heading 2 2 6" xfId="1022"/>
    <cellStyle name="Heading 2 2 7" xfId="1023"/>
    <cellStyle name="Heading 2 2 8" xfId="1024"/>
    <cellStyle name="Heading 2 2 9" xfId="1025"/>
    <cellStyle name="Heading 2 3 10" xfId="1026"/>
    <cellStyle name="Heading 2 3 11" xfId="1027"/>
    <cellStyle name="Heading 2 3 12" xfId="1028"/>
    <cellStyle name="Heading 2 3 13" xfId="1029"/>
    <cellStyle name="Heading 2 3 14" xfId="1030"/>
    <cellStyle name="Heading 2 3 15" xfId="1031"/>
    <cellStyle name="Heading 2 3 16" xfId="1032"/>
    <cellStyle name="Heading 2 3 17" xfId="1033"/>
    <cellStyle name="Heading 2 3 2" xfId="1034"/>
    <cellStyle name="Heading 2 3 3" xfId="1035"/>
    <cellStyle name="Heading 2 3 4" xfId="1036"/>
    <cellStyle name="Heading 2 3 5" xfId="1037"/>
    <cellStyle name="Heading 2 3 6" xfId="1038"/>
    <cellStyle name="Heading 2 3 7" xfId="1039"/>
    <cellStyle name="Heading 2 3 8" xfId="1040"/>
    <cellStyle name="Heading 2 3 9" xfId="1041"/>
    <cellStyle name="Heading 3" xfId="1042"/>
    <cellStyle name="Heading 3 2 10" xfId="1043"/>
    <cellStyle name="Heading 3 2 11" xfId="1044"/>
    <cellStyle name="Heading 3 2 12" xfId="1045"/>
    <cellStyle name="Heading 3 2 13" xfId="1046"/>
    <cellStyle name="Heading 3 2 14" xfId="1047"/>
    <cellStyle name="Heading 3 2 15" xfId="1048"/>
    <cellStyle name="Heading 3 2 16" xfId="1049"/>
    <cellStyle name="Heading 3 2 17" xfId="1050"/>
    <cellStyle name="Heading 3 2 2" xfId="1051"/>
    <cellStyle name="Heading 3 2 3" xfId="1052"/>
    <cellStyle name="Heading 3 2 4" xfId="1053"/>
    <cellStyle name="Heading 3 2 5" xfId="1054"/>
    <cellStyle name="Heading 3 2 6" xfId="1055"/>
    <cellStyle name="Heading 3 2 7" xfId="1056"/>
    <cellStyle name="Heading 3 2 8" xfId="1057"/>
    <cellStyle name="Heading 3 2 9" xfId="1058"/>
    <cellStyle name="Heading 3 3 10" xfId="1059"/>
    <cellStyle name="Heading 3 3 11" xfId="1060"/>
    <cellStyle name="Heading 3 3 12" xfId="1061"/>
    <cellStyle name="Heading 3 3 13" xfId="1062"/>
    <cellStyle name="Heading 3 3 14" xfId="1063"/>
    <cellStyle name="Heading 3 3 15" xfId="1064"/>
    <cellStyle name="Heading 3 3 16" xfId="1065"/>
    <cellStyle name="Heading 3 3 17" xfId="1066"/>
    <cellStyle name="Heading 3 3 2" xfId="1067"/>
    <cellStyle name="Heading 3 3 3" xfId="1068"/>
    <cellStyle name="Heading 3 3 4" xfId="1069"/>
    <cellStyle name="Heading 3 3 5" xfId="1070"/>
    <cellStyle name="Heading 3 3 6" xfId="1071"/>
    <cellStyle name="Heading 3 3 7" xfId="1072"/>
    <cellStyle name="Heading 3 3 8" xfId="1073"/>
    <cellStyle name="Heading 3 3 9" xfId="1074"/>
    <cellStyle name="Heading 4" xfId="1075"/>
    <cellStyle name="Heading 4 2 10" xfId="1076"/>
    <cellStyle name="Heading 4 2 11" xfId="1077"/>
    <cellStyle name="Heading 4 2 12" xfId="1078"/>
    <cellStyle name="Heading 4 2 13" xfId="1079"/>
    <cellStyle name="Heading 4 2 14" xfId="1080"/>
    <cellStyle name="Heading 4 2 15" xfId="1081"/>
    <cellStyle name="Heading 4 2 16" xfId="1082"/>
    <cellStyle name="Heading 4 2 17" xfId="1083"/>
    <cellStyle name="Heading 4 2 2" xfId="1084"/>
    <cellStyle name="Heading 4 2 3" xfId="1085"/>
    <cellStyle name="Heading 4 2 4" xfId="1086"/>
    <cellStyle name="Heading 4 2 5" xfId="1087"/>
    <cellStyle name="Heading 4 2 6" xfId="1088"/>
    <cellStyle name="Heading 4 2 7" xfId="1089"/>
    <cellStyle name="Heading 4 2 8" xfId="1090"/>
    <cellStyle name="Heading 4 2 9" xfId="1091"/>
    <cellStyle name="Heading 4 3 10" xfId="1092"/>
    <cellStyle name="Heading 4 3 11" xfId="1093"/>
    <cellStyle name="Heading 4 3 12" xfId="1094"/>
    <cellStyle name="Heading 4 3 13" xfId="1095"/>
    <cellStyle name="Heading 4 3 14" xfId="1096"/>
    <cellStyle name="Heading 4 3 15" xfId="1097"/>
    <cellStyle name="Heading 4 3 16" xfId="1098"/>
    <cellStyle name="Heading 4 3 17" xfId="1099"/>
    <cellStyle name="Heading 4 3 2" xfId="1100"/>
    <cellStyle name="Heading 4 3 3" xfId="1101"/>
    <cellStyle name="Heading 4 3 4" xfId="1102"/>
    <cellStyle name="Heading 4 3 5" xfId="1103"/>
    <cellStyle name="Heading 4 3 6" xfId="1104"/>
    <cellStyle name="Heading 4 3 7" xfId="1105"/>
    <cellStyle name="Heading 4 3 8" xfId="1106"/>
    <cellStyle name="Heading 4 3 9" xfId="1107"/>
    <cellStyle name="Input" xfId="1108"/>
    <cellStyle name="Input 2 10" xfId="1109"/>
    <cellStyle name="Input 2 11" xfId="1110"/>
    <cellStyle name="Input 2 12" xfId="1111"/>
    <cellStyle name="Input 2 13" xfId="1112"/>
    <cellStyle name="Input 2 14" xfId="1113"/>
    <cellStyle name="Input 2 15" xfId="1114"/>
    <cellStyle name="Input 2 16" xfId="1115"/>
    <cellStyle name="Input 2 17" xfId="1116"/>
    <cellStyle name="Input 2 2" xfId="1117"/>
    <cellStyle name="Input 2 3" xfId="1118"/>
    <cellStyle name="Input 2 4" xfId="1119"/>
    <cellStyle name="Input 2 5" xfId="1120"/>
    <cellStyle name="Input 2 6" xfId="1121"/>
    <cellStyle name="Input 2 7" xfId="1122"/>
    <cellStyle name="Input 2 8" xfId="1123"/>
    <cellStyle name="Input 2 9" xfId="1124"/>
    <cellStyle name="Input 3 10" xfId="1125"/>
    <cellStyle name="Input 3 11" xfId="1126"/>
    <cellStyle name="Input 3 12" xfId="1127"/>
    <cellStyle name="Input 3 13" xfId="1128"/>
    <cellStyle name="Input 3 14" xfId="1129"/>
    <cellStyle name="Input 3 15" xfId="1130"/>
    <cellStyle name="Input 3 16" xfId="1131"/>
    <cellStyle name="Input 3 17" xfId="1132"/>
    <cellStyle name="Input 3 2" xfId="1133"/>
    <cellStyle name="Input 3 3" xfId="1134"/>
    <cellStyle name="Input 3 4" xfId="1135"/>
    <cellStyle name="Input 3 5" xfId="1136"/>
    <cellStyle name="Input 3 6" xfId="1137"/>
    <cellStyle name="Input 3 7" xfId="1138"/>
    <cellStyle name="Input 3 8" xfId="1139"/>
    <cellStyle name="Input 3 9" xfId="1140"/>
    <cellStyle name="Linked Cell" xfId="1141"/>
    <cellStyle name="Linked Cell 2 10" xfId="1142"/>
    <cellStyle name="Linked Cell 2 11" xfId="1143"/>
    <cellStyle name="Linked Cell 2 12" xfId="1144"/>
    <cellStyle name="Linked Cell 2 13" xfId="1145"/>
    <cellStyle name="Linked Cell 2 14" xfId="1146"/>
    <cellStyle name="Linked Cell 2 15" xfId="1147"/>
    <cellStyle name="Linked Cell 2 16" xfId="1148"/>
    <cellStyle name="Linked Cell 2 17" xfId="1149"/>
    <cellStyle name="Linked Cell 2 2" xfId="1150"/>
    <cellStyle name="Linked Cell 2 3" xfId="1151"/>
    <cellStyle name="Linked Cell 2 4" xfId="1152"/>
    <cellStyle name="Linked Cell 2 5" xfId="1153"/>
    <cellStyle name="Linked Cell 2 6" xfId="1154"/>
    <cellStyle name="Linked Cell 2 7" xfId="1155"/>
    <cellStyle name="Linked Cell 2 8" xfId="1156"/>
    <cellStyle name="Linked Cell 2 9" xfId="1157"/>
    <cellStyle name="Linked Cell 3 10" xfId="1158"/>
    <cellStyle name="Linked Cell 3 11" xfId="1159"/>
    <cellStyle name="Linked Cell 3 12" xfId="1160"/>
    <cellStyle name="Linked Cell 3 13" xfId="1161"/>
    <cellStyle name="Linked Cell 3 14" xfId="1162"/>
    <cellStyle name="Linked Cell 3 15" xfId="1163"/>
    <cellStyle name="Linked Cell 3 16" xfId="1164"/>
    <cellStyle name="Linked Cell 3 17" xfId="1165"/>
    <cellStyle name="Linked Cell 3 2" xfId="1166"/>
    <cellStyle name="Linked Cell 3 3" xfId="1167"/>
    <cellStyle name="Linked Cell 3 4" xfId="1168"/>
    <cellStyle name="Linked Cell 3 5" xfId="1169"/>
    <cellStyle name="Linked Cell 3 6" xfId="1170"/>
    <cellStyle name="Linked Cell 3 7" xfId="1171"/>
    <cellStyle name="Linked Cell 3 8" xfId="1172"/>
    <cellStyle name="Linked Cell 3 9" xfId="1173"/>
    <cellStyle name="Neutral" xfId="1174"/>
    <cellStyle name="Neutral 2 10" xfId="1175"/>
    <cellStyle name="Neutral 2 11" xfId="1176"/>
    <cellStyle name="Neutral 2 12" xfId="1177"/>
    <cellStyle name="Neutral 2 13" xfId="1178"/>
    <cellStyle name="Neutral 2 14" xfId="1179"/>
    <cellStyle name="Neutral 2 15" xfId="1180"/>
    <cellStyle name="Neutral 2 16" xfId="1181"/>
    <cellStyle name="Neutral 2 17" xfId="1182"/>
    <cellStyle name="Neutral 2 2" xfId="1183"/>
    <cellStyle name="Neutral 2 3" xfId="1184"/>
    <cellStyle name="Neutral 2 4" xfId="1185"/>
    <cellStyle name="Neutral 2 5" xfId="1186"/>
    <cellStyle name="Neutral 2 6" xfId="1187"/>
    <cellStyle name="Neutral 2 7" xfId="1188"/>
    <cellStyle name="Neutral 2 8" xfId="1189"/>
    <cellStyle name="Neutral 2 9" xfId="1190"/>
    <cellStyle name="Neutral 3 10" xfId="1191"/>
    <cellStyle name="Neutral 3 11" xfId="1192"/>
    <cellStyle name="Neutral 3 12" xfId="1193"/>
    <cellStyle name="Neutral 3 13" xfId="1194"/>
    <cellStyle name="Neutral 3 14" xfId="1195"/>
    <cellStyle name="Neutral 3 15" xfId="1196"/>
    <cellStyle name="Neutral 3 16" xfId="1197"/>
    <cellStyle name="Neutral 3 17" xfId="1198"/>
    <cellStyle name="Neutral 3 2" xfId="1199"/>
    <cellStyle name="Neutral 3 3" xfId="1200"/>
    <cellStyle name="Neutral 3 4" xfId="1201"/>
    <cellStyle name="Neutral 3 5" xfId="1202"/>
    <cellStyle name="Neutral 3 6" xfId="1203"/>
    <cellStyle name="Neutral 3 7" xfId="1204"/>
    <cellStyle name="Neutral 3 8" xfId="1205"/>
    <cellStyle name="Neutral 3 9" xfId="1206"/>
    <cellStyle name="Normal 10" xfId="1207"/>
    <cellStyle name="Normal 11" xfId="1208"/>
    <cellStyle name="Normal 2" xfId="1209"/>
    <cellStyle name="Normal 2 10" xfId="1210"/>
    <cellStyle name="Normal 2 14" xfId="1211"/>
    <cellStyle name="Normal 2 2" xfId="1212"/>
    <cellStyle name="Normal 2 2 10" xfId="1213"/>
    <cellStyle name="Normal 2 2 2" xfId="1214"/>
    <cellStyle name="Normal 2 2 3" xfId="1215"/>
    <cellStyle name="Normal 2 2 4" xfId="1216"/>
    <cellStyle name="Normal 2 2 5" xfId="1217"/>
    <cellStyle name="Normal 2 2 6" xfId="1218"/>
    <cellStyle name="Normal 2 2 7" xfId="1219"/>
    <cellStyle name="Normal 2 3" xfId="1220"/>
    <cellStyle name="Normal 2 4" xfId="1221"/>
    <cellStyle name="Normal 2 5" xfId="1222"/>
    <cellStyle name="Normal 2 6" xfId="1223"/>
    <cellStyle name="Normal 2 7" xfId="1224"/>
    <cellStyle name="Normal 3" xfId="1225"/>
    <cellStyle name="Normal 4" xfId="1226"/>
    <cellStyle name="Normal 5" xfId="1227"/>
    <cellStyle name="Normal 6" xfId="1228"/>
    <cellStyle name="Normal 7" xfId="1229"/>
    <cellStyle name="Normal 8" xfId="1230"/>
    <cellStyle name="Normal 9" xfId="1231"/>
    <cellStyle name="Note" xfId="1232"/>
    <cellStyle name="Note 2 10" xfId="1233"/>
    <cellStyle name="Note 2 11" xfId="1234"/>
    <cellStyle name="Note 2 12" xfId="1235"/>
    <cellStyle name="Note 2 13" xfId="1236"/>
    <cellStyle name="Note 2 14" xfId="1237"/>
    <cellStyle name="Note 2 15" xfId="1238"/>
    <cellStyle name="Note 2 16" xfId="1239"/>
    <cellStyle name="Note 2 17" xfId="1240"/>
    <cellStyle name="Note 2 2" xfId="1241"/>
    <cellStyle name="Note 2 3" xfId="1242"/>
    <cellStyle name="Note 2 4" xfId="1243"/>
    <cellStyle name="Note 2 5" xfId="1244"/>
    <cellStyle name="Note 2 6" xfId="1245"/>
    <cellStyle name="Note 2 7" xfId="1246"/>
    <cellStyle name="Note 2 8" xfId="1247"/>
    <cellStyle name="Note 2 9" xfId="1248"/>
    <cellStyle name="Note 3 10" xfId="1249"/>
    <cellStyle name="Note 3 11" xfId="1250"/>
    <cellStyle name="Note 3 12" xfId="1251"/>
    <cellStyle name="Note 3 13" xfId="1252"/>
    <cellStyle name="Note 3 14" xfId="1253"/>
    <cellStyle name="Note 3 15" xfId="1254"/>
    <cellStyle name="Note 3 16" xfId="1255"/>
    <cellStyle name="Note 3 17" xfId="1256"/>
    <cellStyle name="Note 3 2" xfId="1257"/>
    <cellStyle name="Note 3 3" xfId="1258"/>
    <cellStyle name="Note 3 4" xfId="1259"/>
    <cellStyle name="Note 3 5" xfId="1260"/>
    <cellStyle name="Note 3 6" xfId="1261"/>
    <cellStyle name="Note 3 7" xfId="1262"/>
    <cellStyle name="Note 3 8" xfId="1263"/>
    <cellStyle name="Note 3 9" xfId="1264"/>
    <cellStyle name="Output" xfId="1265"/>
    <cellStyle name="Output 2 10" xfId="1266"/>
    <cellStyle name="Output 2 11" xfId="1267"/>
    <cellStyle name="Output 2 12" xfId="1268"/>
    <cellStyle name="Output 2 13" xfId="1269"/>
    <cellStyle name="Output 2 14" xfId="1270"/>
    <cellStyle name="Output 2 15" xfId="1271"/>
    <cellStyle name="Output 2 16" xfId="1272"/>
    <cellStyle name="Output 2 17" xfId="1273"/>
    <cellStyle name="Output 2 2" xfId="1274"/>
    <cellStyle name="Output 2 3" xfId="1275"/>
    <cellStyle name="Output 2 4" xfId="1276"/>
    <cellStyle name="Output 2 5" xfId="1277"/>
    <cellStyle name="Output 2 6" xfId="1278"/>
    <cellStyle name="Output 2 7" xfId="1279"/>
    <cellStyle name="Output 2 8" xfId="1280"/>
    <cellStyle name="Output 2 9" xfId="1281"/>
    <cellStyle name="Output 3 10" xfId="1282"/>
    <cellStyle name="Output 3 11" xfId="1283"/>
    <cellStyle name="Output 3 12" xfId="1284"/>
    <cellStyle name="Output 3 13" xfId="1285"/>
    <cellStyle name="Output 3 14" xfId="1286"/>
    <cellStyle name="Output 3 15" xfId="1287"/>
    <cellStyle name="Output 3 16" xfId="1288"/>
    <cellStyle name="Output 3 17" xfId="1289"/>
    <cellStyle name="Output 3 2" xfId="1290"/>
    <cellStyle name="Output 3 3" xfId="1291"/>
    <cellStyle name="Output 3 4" xfId="1292"/>
    <cellStyle name="Output 3 5" xfId="1293"/>
    <cellStyle name="Output 3 6" xfId="1294"/>
    <cellStyle name="Output 3 7" xfId="1295"/>
    <cellStyle name="Output 3 8" xfId="1296"/>
    <cellStyle name="Output 3 9" xfId="1297"/>
    <cellStyle name="Percent" xfId="1298"/>
    <cellStyle name="Percent 2" xfId="1299"/>
    <cellStyle name="Title" xfId="1300"/>
    <cellStyle name="Title 2 10" xfId="1301"/>
    <cellStyle name="Title 2 11" xfId="1302"/>
    <cellStyle name="Title 2 12" xfId="1303"/>
    <cellStyle name="Title 2 13" xfId="1304"/>
    <cellStyle name="Title 2 14" xfId="1305"/>
    <cellStyle name="Title 2 15" xfId="1306"/>
    <cellStyle name="Title 2 16" xfId="1307"/>
    <cellStyle name="Title 2 17" xfId="1308"/>
    <cellStyle name="Title 2 2" xfId="1309"/>
    <cellStyle name="Title 2 3" xfId="1310"/>
    <cellStyle name="Title 2 4" xfId="1311"/>
    <cellStyle name="Title 2 5" xfId="1312"/>
    <cellStyle name="Title 2 6" xfId="1313"/>
    <cellStyle name="Title 2 7" xfId="1314"/>
    <cellStyle name="Title 2 8" xfId="1315"/>
    <cellStyle name="Title 2 9" xfId="1316"/>
    <cellStyle name="Title 3 10" xfId="1317"/>
    <cellStyle name="Title 3 11" xfId="1318"/>
    <cellStyle name="Title 3 12" xfId="1319"/>
    <cellStyle name="Title 3 13" xfId="1320"/>
    <cellStyle name="Title 3 14" xfId="1321"/>
    <cellStyle name="Title 3 15" xfId="1322"/>
    <cellStyle name="Title 3 16" xfId="1323"/>
    <cellStyle name="Title 3 17" xfId="1324"/>
    <cellStyle name="Title 3 2" xfId="1325"/>
    <cellStyle name="Title 3 3" xfId="1326"/>
    <cellStyle name="Title 3 4" xfId="1327"/>
    <cellStyle name="Title 3 5" xfId="1328"/>
    <cellStyle name="Title 3 6" xfId="1329"/>
    <cellStyle name="Title 3 7" xfId="1330"/>
    <cellStyle name="Title 3 8" xfId="1331"/>
    <cellStyle name="Title 3 9" xfId="1332"/>
    <cellStyle name="Total" xfId="1333"/>
    <cellStyle name="Total 2 10" xfId="1334"/>
    <cellStyle name="Total 2 11" xfId="1335"/>
    <cellStyle name="Total 2 12" xfId="1336"/>
    <cellStyle name="Total 2 13" xfId="1337"/>
    <cellStyle name="Total 2 14" xfId="1338"/>
    <cellStyle name="Total 2 15" xfId="1339"/>
    <cellStyle name="Total 2 16" xfId="1340"/>
    <cellStyle name="Total 2 17" xfId="1341"/>
    <cellStyle name="Total 2 2" xfId="1342"/>
    <cellStyle name="Total 2 3" xfId="1343"/>
    <cellStyle name="Total 2 4" xfId="1344"/>
    <cellStyle name="Total 2 5" xfId="1345"/>
    <cellStyle name="Total 2 6" xfId="1346"/>
    <cellStyle name="Total 2 7" xfId="1347"/>
    <cellStyle name="Total 2 8" xfId="1348"/>
    <cellStyle name="Total 2 9" xfId="1349"/>
    <cellStyle name="Total 3 10" xfId="1350"/>
    <cellStyle name="Total 3 11" xfId="1351"/>
    <cellStyle name="Total 3 12" xfId="1352"/>
    <cellStyle name="Total 3 13" xfId="1353"/>
    <cellStyle name="Total 3 14" xfId="1354"/>
    <cellStyle name="Total 3 15" xfId="1355"/>
    <cellStyle name="Total 3 16" xfId="1356"/>
    <cellStyle name="Total 3 17" xfId="1357"/>
    <cellStyle name="Total 3 2" xfId="1358"/>
    <cellStyle name="Total 3 3" xfId="1359"/>
    <cellStyle name="Total 3 4" xfId="1360"/>
    <cellStyle name="Total 3 5" xfId="1361"/>
    <cellStyle name="Total 3 6" xfId="1362"/>
    <cellStyle name="Total 3 7" xfId="1363"/>
    <cellStyle name="Total 3 8" xfId="1364"/>
    <cellStyle name="Total 3 9" xfId="1365"/>
    <cellStyle name="Warning Text" xfId="1366"/>
    <cellStyle name="Warning Text 2 10" xfId="1367"/>
    <cellStyle name="Warning Text 2 11" xfId="1368"/>
    <cellStyle name="Warning Text 2 12" xfId="1369"/>
    <cellStyle name="Warning Text 2 13" xfId="1370"/>
    <cellStyle name="Warning Text 2 14" xfId="1371"/>
    <cellStyle name="Warning Text 2 15" xfId="1372"/>
    <cellStyle name="Warning Text 2 16" xfId="1373"/>
    <cellStyle name="Warning Text 2 17" xfId="1374"/>
    <cellStyle name="Warning Text 2 2" xfId="1375"/>
    <cellStyle name="Warning Text 2 3" xfId="1376"/>
    <cellStyle name="Warning Text 2 4" xfId="1377"/>
    <cellStyle name="Warning Text 2 5" xfId="1378"/>
    <cellStyle name="Warning Text 2 6" xfId="1379"/>
    <cellStyle name="Warning Text 2 7" xfId="1380"/>
    <cellStyle name="Warning Text 2 8" xfId="1381"/>
    <cellStyle name="Warning Text 2 9" xfId="1382"/>
    <cellStyle name="Warning Text 3 10" xfId="1383"/>
    <cellStyle name="Warning Text 3 11" xfId="1384"/>
    <cellStyle name="Warning Text 3 12" xfId="1385"/>
    <cellStyle name="Warning Text 3 13" xfId="1386"/>
    <cellStyle name="Warning Text 3 14" xfId="1387"/>
    <cellStyle name="Warning Text 3 15" xfId="1388"/>
    <cellStyle name="Warning Text 3 16" xfId="1389"/>
    <cellStyle name="Warning Text 3 17" xfId="1390"/>
    <cellStyle name="Warning Text 3 2" xfId="1391"/>
    <cellStyle name="Warning Text 3 3" xfId="1392"/>
    <cellStyle name="Warning Text 3 4" xfId="1393"/>
    <cellStyle name="Warning Text 3 5" xfId="1394"/>
    <cellStyle name="Warning Text 3 6" xfId="1395"/>
    <cellStyle name="Warning Text 3 7" xfId="1396"/>
    <cellStyle name="Warning Text 3 8" xfId="1397"/>
    <cellStyle name="Warning Text 3 9" xfId="139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9" tint="-0.24997000396251678"/>
  </sheetPr>
  <dimension ref="A1:N150"/>
  <sheetViews>
    <sheetView tabSelected="1" zoomScale="90" zoomScaleNormal="90" zoomScaleSheetLayoutView="100" workbookViewId="0" topLeftCell="A1">
      <selection activeCell="A1" sqref="A1"/>
    </sheetView>
  </sheetViews>
  <sheetFormatPr defaultColWidth="9.140625" defaultRowHeight="51" customHeight="1"/>
  <cols>
    <col min="1" max="1" width="8.7109375" style="64" customWidth="1"/>
    <col min="2" max="2" width="8.7109375" style="65" customWidth="1"/>
    <col min="3" max="3" width="14.140625" style="65" customWidth="1"/>
    <col min="4" max="4" width="18.00390625" style="65" customWidth="1"/>
    <col min="5" max="5" width="15.8515625" style="63" customWidth="1"/>
    <col min="6" max="6" width="20.7109375" style="63" customWidth="1"/>
    <col min="7" max="7" width="14.140625" style="63" customWidth="1"/>
    <col min="8" max="8" width="13.140625" style="63" customWidth="1"/>
    <col min="9" max="9" width="11.00390625" style="66" customWidth="1"/>
    <col min="10" max="10" width="11.7109375" style="63" customWidth="1"/>
    <col min="11" max="11" width="10.00390625" style="66" customWidth="1"/>
    <col min="12" max="12" width="11.421875" style="63" customWidth="1"/>
    <col min="13" max="13" width="62.8515625" style="67" customWidth="1"/>
    <col min="14" max="14" width="33.421875" style="67" customWidth="1"/>
    <col min="15" max="16384" width="9.140625" style="60" customWidth="1"/>
  </cols>
  <sheetData>
    <row r="1" spans="1:14" s="59" customFormat="1" ht="84.75" customHeight="1">
      <c r="A1" s="1" t="s">
        <v>0</v>
      </c>
      <c r="B1" s="1" t="s">
        <v>1</v>
      </c>
      <c r="C1" s="1" t="s">
        <v>2</v>
      </c>
      <c r="D1" s="1" t="s">
        <v>3</v>
      </c>
      <c r="E1" s="1" t="s">
        <v>4</v>
      </c>
      <c r="F1" s="1" t="s">
        <v>5</v>
      </c>
      <c r="G1" s="1" t="s">
        <v>6</v>
      </c>
      <c r="H1" s="1" t="s">
        <v>7</v>
      </c>
      <c r="I1" s="3" t="s">
        <v>8</v>
      </c>
      <c r="J1" s="4" t="s">
        <v>9</v>
      </c>
      <c r="K1" s="4" t="s">
        <v>10</v>
      </c>
      <c r="L1" s="2" t="s">
        <v>11</v>
      </c>
      <c r="M1" s="5" t="s">
        <v>268</v>
      </c>
      <c r="N1" s="5" t="s">
        <v>12</v>
      </c>
    </row>
    <row r="2" spans="1:14" s="59" customFormat="1" ht="132">
      <c r="A2" s="7" t="s">
        <v>601</v>
      </c>
      <c r="B2" s="8" t="s">
        <v>510</v>
      </c>
      <c r="C2" s="8" t="s">
        <v>511</v>
      </c>
      <c r="D2" s="8" t="s">
        <v>512</v>
      </c>
      <c r="E2" s="9" t="s">
        <v>137</v>
      </c>
      <c r="F2" s="9" t="s">
        <v>513</v>
      </c>
      <c r="G2" s="9" t="s">
        <v>43</v>
      </c>
      <c r="H2" s="9" t="s">
        <v>44</v>
      </c>
      <c r="I2" s="10">
        <v>62288.5</v>
      </c>
      <c r="J2" s="9" t="s">
        <v>514</v>
      </c>
      <c r="K2" s="10">
        <f>I2/1/250*30</f>
        <v>7474.62</v>
      </c>
      <c r="L2" s="9" t="s">
        <v>20</v>
      </c>
      <c r="M2" s="8" t="s">
        <v>515</v>
      </c>
      <c r="N2" s="8" t="s">
        <v>603</v>
      </c>
    </row>
    <row r="3" spans="1:14" s="59" customFormat="1" ht="132">
      <c r="A3" s="8">
        <v>1069111</v>
      </c>
      <c r="B3" s="8" t="s">
        <v>516</v>
      </c>
      <c r="C3" s="8" t="s">
        <v>517</v>
      </c>
      <c r="D3" s="8" t="s">
        <v>518</v>
      </c>
      <c r="E3" s="9" t="s">
        <v>61</v>
      </c>
      <c r="F3" s="9" t="s">
        <v>119</v>
      </c>
      <c r="G3" s="9" t="s">
        <v>273</v>
      </c>
      <c r="H3" s="9" t="s">
        <v>274</v>
      </c>
      <c r="I3" s="10">
        <v>102400.4</v>
      </c>
      <c r="J3" s="9" t="s">
        <v>519</v>
      </c>
      <c r="K3" s="10">
        <f>I3/28/25*50</f>
        <v>7314.314285714287</v>
      </c>
      <c r="L3" s="9" t="s">
        <v>20</v>
      </c>
      <c r="M3" s="8" t="s">
        <v>515</v>
      </c>
      <c r="N3" s="8" t="s">
        <v>603</v>
      </c>
    </row>
    <row r="4" spans="1:14" s="59" customFormat="1" ht="132">
      <c r="A4" s="8" t="s">
        <v>520</v>
      </c>
      <c r="B4" s="8" t="s">
        <v>516</v>
      </c>
      <c r="C4" s="8" t="s">
        <v>517</v>
      </c>
      <c r="D4" s="8" t="s">
        <v>518</v>
      </c>
      <c r="E4" s="9" t="s">
        <v>61</v>
      </c>
      <c r="F4" s="9" t="s">
        <v>120</v>
      </c>
      <c r="G4" s="9" t="s">
        <v>273</v>
      </c>
      <c r="H4" s="9" t="s">
        <v>274</v>
      </c>
      <c r="I4" s="10">
        <v>204680.5</v>
      </c>
      <c r="J4" s="9" t="s">
        <v>519</v>
      </c>
      <c r="K4" s="10">
        <f>I4/28/50*50</f>
        <v>7310.017857142857</v>
      </c>
      <c r="L4" s="9" t="s">
        <v>20</v>
      </c>
      <c r="M4" s="8" t="s">
        <v>515</v>
      </c>
      <c r="N4" s="8" t="s">
        <v>603</v>
      </c>
    </row>
    <row r="5" spans="1:14" ht="72">
      <c r="A5" s="7" t="s">
        <v>308</v>
      </c>
      <c r="B5" s="8" t="s">
        <v>13</v>
      </c>
      <c r="C5" s="8" t="s">
        <v>14</v>
      </c>
      <c r="D5" s="8" t="s">
        <v>15</v>
      </c>
      <c r="E5" s="9" t="s">
        <v>16</v>
      </c>
      <c r="F5" s="9" t="s">
        <v>304</v>
      </c>
      <c r="G5" s="9" t="s">
        <v>17</v>
      </c>
      <c r="H5" s="9" t="s">
        <v>18</v>
      </c>
      <c r="I5" s="10">
        <v>7299.2</v>
      </c>
      <c r="J5" s="9" t="s">
        <v>19</v>
      </c>
      <c r="K5" s="10">
        <f>I5/6/2000*1000</f>
        <v>608.2666666666667</v>
      </c>
      <c r="L5" s="9" t="s">
        <v>20</v>
      </c>
      <c r="M5" s="8" t="s">
        <v>243</v>
      </c>
      <c r="N5" s="8"/>
    </row>
    <row r="6" spans="1:14" ht="72">
      <c r="A6" s="7" t="s">
        <v>309</v>
      </c>
      <c r="B6" s="8" t="s">
        <v>13</v>
      </c>
      <c r="C6" s="8" t="s">
        <v>14</v>
      </c>
      <c r="D6" s="8" t="s">
        <v>15</v>
      </c>
      <c r="E6" s="9" t="s">
        <v>16</v>
      </c>
      <c r="F6" s="9" t="s">
        <v>305</v>
      </c>
      <c r="G6" s="9" t="s">
        <v>17</v>
      </c>
      <c r="H6" s="9" t="s">
        <v>18</v>
      </c>
      <c r="I6" s="10">
        <v>33956.3</v>
      </c>
      <c r="J6" s="9" t="s">
        <v>19</v>
      </c>
      <c r="K6" s="10">
        <f>I6/60000*1000</f>
        <v>565.9383333333334</v>
      </c>
      <c r="L6" s="9" t="s">
        <v>20</v>
      </c>
      <c r="M6" s="8" t="s">
        <v>243</v>
      </c>
      <c r="N6" s="8"/>
    </row>
    <row r="7" spans="1:14" s="61" customFormat="1" ht="72">
      <c r="A7" s="11" t="s">
        <v>310</v>
      </c>
      <c r="B7" s="12" t="s">
        <v>13</v>
      </c>
      <c r="C7" s="13" t="s">
        <v>279</v>
      </c>
      <c r="D7" s="13" t="s">
        <v>280</v>
      </c>
      <c r="E7" s="14" t="s">
        <v>21</v>
      </c>
      <c r="F7" s="14" t="s">
        <v>281</v>
      </c>
      <c r="G7" s="14" t="s">
        <v>282</v>
      </c>
      <c r="H7" s="14" t="s">
        <v>22</v>
      </c>
      <c r="I7" s="10">
        <v>5142.2</v>
      </c>
      <c r="J7" s="9" t="s">
        <v>19</v>
      </c>
      <c r="K7" s="15">
        <f>I7/6/2000*1000</f>
        <v>428.51666666666665</v>
      </c>
      <c r="L7" s="15" t="s">
        <v>20</v>
      </c>
      <c r="M7" s="16" t="s">
        <v>243</v>
      </c>
      <c r="N7" s="17"/>
    </row>
    <row r="8" spans="1:14" ht="72">
      <c r="A8" s="7" t="s">
        <v>311</v>
      </c>
      <c r="B8" s="8" t="s">
        <v>13</v>
      </c>
      <c r="C8" s="8" t="s">
        <v>23</v>
      </c>
      <c r="D8" s="8" t="s">
        <v>24</v>
      </c>
      <c r="E8" s="9" t="s">
        <v>16</v>
      </c>
      <c r="F8" s="9" t="s">
        <v>25</v>
      </c>
      <c r="G8" s="9" t="s">
        <v>26</v>
      </c>
      <c r="H8" s="9" t="s">
        <v>27</v>
      </c>
      <c r="I8" s="10">
        <v>7345.9</v>
      </c>
      <c r="J8" s="9" t="s">
        <v>19</v>
      </c>
      <c r="K8" s="10">
        <f>I8/6/2000*1000</f>
        <v>612.1583333333333</v>
      </c>
      <c r="L8" s="9" t="s">
        <v>20</v>
      </c>
      <c r="M8" s="8" t="s">
        <v>244</v>
      </c>
      <c r="N8" s="8"/>
    </row>
    <row r="9" spans="1:14" ht="72">
      <c r="A9" s="7" t="s">
        <v>312</v>
      </c>
      <c r="B9" s="8" t="s">
        <v>13</v>
      </c>
      <c r="C9" s="8" t="s">
        <v>23</v>
      </c>
      <c r="D9" s="8" t="s">
        <v>24</v>
      </c>
      <c r="E9" s="9" t="s">
        <v>16</v>
      </c>
      <c r="F9" s="9" t="s">
        <v>28</v>
      </c>
      <c r="G9" s="9" t="s">
        <v>26</v>
      </c>
      <c r="H9" s="9" t="s">
        <v>27</v>
      </c>
      <c r="I9" s="10">
        <v>22185.4</v>
      </c>
      <c r="J9" s="9" t="s">
        <v>19</v>
      </c>
      <c r="K9" s="10">
        <f>I9/6/5000*1000</f>
        <v>739.5133333333334</v>
      </c>
      <c r="L9" s="9" t="s">
        <v>20</v>
      </c>
      <c r="M9" s="8" t="s">
        <v>244</v>
      </c>
      <c r="N9" s="8"/>
    </row>
    <row r="10" spans="1:14" ht="72">
      <c r="A10" s="7" t="s">
        <v>313</v>
      </c>
      <c r="B10" s="8" t="s">
        <v>13</v>
      </c>
      <c r="C10" s="8" t="s">
        <v>29</v>
      </c>
      <c r="D10" s="8" t="s">
        <v>30</v>
      </c>
      <c r="E10" s="9" t="s">
        <v>31</v>
      </c>
      <c r="F10" s="9" t="s">
        <v>34</v>
      </c>
      <c r="G10" s="9" t="s">
        <v>32</v>
      </c>
      <c r="H10" s="9" t="s">
        <v>33</v>
      </c>
      <c r="I10" s="10">
        <v>3673</v>
      </c>
      <c r="J10" s="9" t="s">
        <v>19</v>
      </c>
      <c r="K10" s="10">
        <f>I10/6/1000*1000</f>
        <v>612.1666666666666</v>
      </c>
      <c r="L10" s="9" t="s">
        <v>20</v>
      </c>
      <c r="M10" s="8" t="s">
        <v>243</v>
      </c>
      <c r="N10" s="8"/>
    </row>
    <row r="11" spans="1:14" ht="72">
      <c r="A11" s="7" t="s">
        <v>314</v>
      </c>
      <c r="B11" s="8" t="s">
        <v>13</v>
      </c>
      <c r="C11" s="8" t="s">
        <v>29</v>
      </c>
      <c r="D11" s="8" t="s">
        <v>30</v>
      </c>
      <c r="E11" s="9" t="s">
        <v>31</v>
      </c>
      <c r="F11" s="9" t="s">
        <v>35</v>
      </c>
      <c r="G11" s="9" t="s">
        <v>32</v>
      </c>
      <c r="H11" s="9" t="s">
        <v>33</v>
      </c>
      <c r="I11" s="10">
        <v>7200.3</v>
      </c>
      <c r="J11" s="9" t="s">
        <v>19</v>
      </c>
      <c r="K11" s="10">
        <f>I11/6/2000*1000</f>
        <v>600.025</v>
      </c>
      <c r="L11" s="9" t="s">
        <v>20</v>
      </c>
      <c r="M11" s="8" t="s">
        <v>243</v>
      </c>
      <c r="N11" s="8"/>
    </row>
    <row r="12" spans="1:14" ht="72">
      <c r="A12" s="7" t="s">
        <v>315</v>
      </c>
      <c r="B12" s="8" t="s">
        <v>13</v>
      </c>
      <c r="C12" s="8" t="s">
        <v>29</v>
      </c>
      <c r="D12" s="8" t="s">
        <v>30</v>
      </c>
      <c r="E12" s="9" t="s">
        <v>31</v>
      </c>
      <c r="F12" s="9" t="s">
        <v>36</v>
      </c>
      <c r="G12" s="9" t="s">
        <v>32</v>
      </c>
      <c r="H12" s="9" t="s">
        <v>33</v>
      </c>
      <c r="I12" s="10">
        <v>14273.1</v>
      </c>
      <c r="J12" s="9" t="s">
        <v>19</v>
      </c>
      <c r="K12" s="10">
        <f>I12/6/4000*1000</f>
        <v>594.7125</v>
      </c>
      <c r="L12" s="9" t="s">
        <v>20</v>
      </c>
      <c r="M12" s="8" t="s">
        <v>243</v>
      </c>
      <c r="N12" s="8"/>
    </row>
    <row r="13" spans="1:14" ht="72">
      <c r="A13" s="7" t="s">
        <v>316</v>
      </c>
      <c r="B13" s="8" t="s">
        <v>13</v>
      </c>
      <c r="C13" s="8" t="s">
        <v>29</v>
      </c>
      <c r="D13" s="8" t="s">
        <v>30</v>
      </c>
      <c r="E13" s="9" t="s">
        <v>31</v>
      </c>
      <c r="F13" s="9" t="s">
        <v>37</v>
      </c>
      <c r="G13" s="9" t="s">
        <v>32</v>
      </c>
      <c r="H13" s="9" t="s">
        <v>33</v>
      </c>
      <c r="I13" s="10">
        <v>6121.6</v>
      </c>
      <c r="J13" s="9" t="s">
        <v>19</v>
      </c>
      <c r="K13" s="10">
        <f>I13/1/10000*1000</f>
        <v>612.1600000000001</v>
      </c>
      <c r="L13" s="9" t="s">
        <v>20</v>
      </c>
      <c r="M13" s="8" t="s">
        <v>243</v>
      </c>
      <c r="N13" s="8"/>
    </row>
    <row r="14" spans="1:14" ht="72">
      <c r="A14" s="7" t="s">
        <v>317</v>
      </c>
      <c r="B14" s="8" t="s">
        <v>13</v>
      </c>
      <c r="C14" s="8" t="s">
        <v>29</v>
      </c>
      <c r="D14" s="8" t="s">
        <v>30</v>
      </c>
      <c r="E14" s="9" t="s">
        <v>31</v>
      </c>
      <c r="F14" s="9" t="s">
        <v>38</v>
      </c>
      <c r="G14" s="9" t="s">
        <v>32</v>
      </c>
      <c r="H14" s="9" t="s">
        <v>33</v>
      </c>
      <c r="I14" s="10">
        <v>12243.2</v>
      </c>
      <c r="J14" s="9" t="s">
        <v>19</v>
      </c>
      <c r="K14" s="10">
        <f>I14/1/20000*1000</f>
        <v>612.1600000000001</v>
      </c>
      <c r="L14" s="9" t="s">
        <v>20</v>
      </c>
      <c r="M14" s="8" t="s">
        <v>243</v>
      </c>
      <c r="N14" s="8"/>
    </row>
    <row r="15" spans="1:14" ht="72">
      <c r="A15" s="7" t="s">
        <v>318</v>
      </c>
      <c r="B15" s="8" t="s">
        <v>13</v>
      </c>
      <c r="C15" s="8" t="s">
        <v>29</v>
      </c>
      <c r="D15" s="8" t="s">
        <v>30</v>
      </c>
      <c r="E15" s="9" t="s">
        <v>31</v>
      </c>
      <c r="F15" s="9" t="s">
        <v>39</v>
      </c>
      <c r="G15" s="9" t="s">
        <v>32</v>
      </c>
      <c r="H15" s="9" t="s">
        <v>33</v>
      </c>
      <c r="I15" s="10">
        <v>18364.8</v>
      </c>
      <c r="J15" s="9" t="s">
        <v>19</v>
      </c>
      <c r="K15" s="10">
        <f>I15/1/30000*1000</f>
        <v>612.16</v>
      </c>
      <c r="L15" s="9" t="s">
        <v>20</v>
      </c>
      <c r="M15" s="8" t="s">
        <v>243</v>
      </c>
      <c r="N15" s="8"/>
    </row>
    <row r="16" spans="1:14" ht="72">
      <c r="A16" s="7" t="s">
        <v>475</v>
      </c>
      <c r="B16" s="8" t="s">
        <v>13</v>
      </c>
      <c r="C16" s="8" t="s">
        <v>470</v>
      </c>
      <c r="D16" s="8" t="s">
        <v>471</v>
      </c>
      <c r="E16" s="9" t="s">
        <v>472</v>
      </c>
      <c r="F16" s="9" t="s">
        <v>476</v>
      </c>
      <c r="G16" s="9" t="s">
        <v>473</v>
      </c>
      <c r="H16" s="9" t="s">
        <v>27</v>
      </c>
      <c r="I16" s="10">
        <v>7130.5</v>
      </c>
      <c r="J16" s="9" t="s">
        <v>474</v>
      </c>
      <c r="K16" s="10">
        <f>+I16/6/2000*1000</f>
        <v>594.2083333333334</v>
      </c>
      <c r="L16" s="9" t="s">
        <v>20</v>
      </c>
      <c r="M16" s="8" t="s">
        <v>244</v>
      </c>
      <c r="N16" s="8"/>
    </row>
    <row r="17" spans="1:14" ht="72">
      <c r="A17" s="7" t="s">
        <v>477</v>
      </c>
      <c r="B17" s="8" t="s">
        <v>13</v>
      </c>
      <c r="C17" s="8" t="s">
        <v>470</v>
      </c>
      <c r="D17" s="8" t="s">
        <v>471</v>
      </c>
      <c r="E17" s="9" t="s">
        <v>472</v>
      </c>
      <c r="F17" s="9" t="s">
        <v>478</v>
      </c>
      <c r="G17" s="9" t="s">
        <v>473</v>
      </c>
      <c r="H17" s="9" t="s">
        <v>27</v>
      </c>
      <c r="I17" s="10">
        <v>22185.4</v>
      </c>
      <c r="J17" s="9" t="s">
        <v>474</v>
      </c>
      <c r="K17" s="10">
        <f>+I17/6/5000*1000</f>
        <v>739.5133333333334</v>
      </c>
      <c r="L17" s="9" t="s">
        <v>20</v>
      </c>
      <c r="M17" s="8" t="s">
        <v>244</v>
      </c>
      <c r="N17" s="8"/>
    </row>
    <row r="18" spans="1:14" ht="168">
      <c r="A18" s="7" t="s">
        <v>319</v>
      </c>
      <c r="B18" s="8" t="s">
        <v>40</v>
      </c>
      <c r="C18" s="8" t="s">
        <v>41</v>
      </c>
      <c r="D18" s="8" t="s">
        <v>42</v>
      </c>
      <c r="E18" s="9" t="s">
        <v>21</v>
      </c>
      <c r="F18" s="9" t="s">
        <v>618</v>
      </c>
      <c r="G18" s="9" t="s">
        <v>43</v>
      </c>
      <c r="H18" s="9" t="s">
        <v>44</v>
      </c>
      <c r="I18" s="10">
        <v>1360.4</v>
      </c>
      <c r="J18" s="9" t="s">
        <v>45</v>
      </c>
      <c r="K18" s="10">
        <f>I18/10*4.5</f>
        <v>612.1800000000001</v>
      </c>
      <c r="L18" s="9" t="s">
        <v>20</v>
      </c>
      <c r="M18" s="8" t="s">
        <v>245</v>
      </c>
      <c r="N18" s="8"/>
    </row>
    <row r="19" spans="1:14" ht="168">
      <c r="A19" s="7" t="s">
        <v>320</v>
      </c>
      <c r="B19" s="8" t="s">
        <v>40</v>
      </c>
      <c r="C19" s="8" t="s">
        <v>41</v>
      </c>
      <c r="D19" s="8" t="s">
        <v>42</v>
      </c>
      <c r="E19" s="9" t="s">
        <v>21</v>
      </c>
      <c r="F19" s="9" t="s">
        <v>619</v>
      </c>
      <c r="G19" s="9" t="s">
        <v>43</v>
      </c>
      <c r="H19" s="9" t="s">
        <v>44</v>
      </c>
      <c r="I19" s="10">
        <v>2720.7</v>
      </c>
      <c r="J19" s="9" t="s">
        <v>45</v>
      </c>
      <c r="K19" s="10">
        <f>I19/20*4.5</f>
        <v>612.1575</v>
      </c>
      <c r="L19" s="9" t="s">
        <v>20</v>
      </c>
      <c r="M19" s="8" t="s">
        <v>245</v>
      </c>
      <c r="N19" s="8"/>
    </row>
    <row r="20" spans="1:14" ht="168">
      <c r="A20" s="7" t="s">
        <v>321</v>
      </c>
      <c r="B20" s="8" t="s">
        <v>40</v>
      </c>
      <c r="C20" s="8" t="s">
        <v>41</v>
      </c>
      <c r="D20" s="8" t="s">
        <v>42</v>
      </c>
      <c r="E20" s="9" t="s">
        <v>21</v>
      </c>
      <c r="F20" s="9" t="s">
        <v>620</v>
      </c>
      <c r="G20" s="9" t="s">
        <v>43</v>
      </c>
      <c r="H20" s="9" t="s">
        <v>44</v>
      </c>
      <c r="I20" s="10">
        <v>4081.2</v>
      </c>
      <c r="J20" s="9" t="s">
        <v>45</v>
      </c>
      <c r="K20" s="10">
        <f>I20/30*4.5</f>
        <v>612.18</v>
      </c>
      <c r="L20" s="9" t="s">
        <v>20</v>
      </c>
      <c r="M20" s="8" t="s">
        <v>245</v>
      </c>
      <c r="N20" s="8"/>
    </row>
    <row r="21" spans="1:14" ht="168">
      <c r="A21" s="7" t="s">
        <v>322</v>
      </c>
      <c r="B21" s="8" t="s">
        <v>40</v>
      </c>
      <c r="C21" s="8" t="s">
        <v>41</v>
      </c>
      <c r="D21" s="8" t="s">
        <v>42</v>
      </c>
      <c r="E21" s="9" t="s">
        <v>21</v>
      </c>
      <c r="F21" s="9" t="s">
        <v>621</v>
      </c>
      <c r="G21" s="9" t="s">
        <v>43</v>
      </c>
      <c r="H21" s="9" t="s">
        <v>44</v>
      </c>
      <c r="I21" s="10">
        <v>5441.5</v>
      </c>
      <c r="J21" s="9" t="s">
        <v>45</v>
      </c>
      <c r="K21" s="10">
        <f>I21/40*4.5</f>
        <v>612.1687499999999</v>
      </c>
      <c r="L21" s="9" t="s">
        <v>20</v>
      </c>
      <c r="M21" s="8" t="s">
        <v>245</v>
      </c>
      <c r="N21" s="8"/>
    </row>
    <row r="22" spans="1:14" ht="168">
      <c r="A22" s="7" t="s">
        <v>323</v>
      </c>
      <c r="B22" s="8" t="s">
        <v>40</v>
      </c>
      <c r="C22" s="8" t="s">
        <v>41</v>
      </c>
      <c r="D22" s="8" t="s">
        <v>42</v>
      </c>
      <c r="E22" s="9" t="s">
        <v>21</v>
      </c>
      <c r="F22" s="9" t="s">
        <v>622</v>
      </c>
      <c r="G22" s="9" t="s">
        <v>43</v>
      </c>
      <c r="H22" s="9" t="s">
        <v>44</v>
      </c>
      <c r="I22" s="10">
        <v>6801.9</v>
      </c>
      <c r="J22" s="9" t="s">
        <v>45</v>
      </c>
      <c r="K22" s="10">
        <f>I22/50*4.5</f>
        <v>612.1709999999999</v>
      </c>
      <c r="L22" s="9" t="s">
        <v>20</v>
      </c>
      <c r="M22" s="8" t="s">
        <v>245</v>
      </c>
      <c r="N22" s="8"/>
    </row>
    <row r="23" spans="1:14" ht="168">
      <c r="A23" s="7" t="s">
        <v>324</v>
      </c>
      <c r="B23" s="8" t="s">
        <v>40</v>
      </c>
      <c r="C23" s="8" t="s">
        <v>41</v>
      </c>
      <c r="D23" s="8" t="s">
        <v>42</v>
      </c>
      <c r="E23" s="9" t="s">
        <v>21</v>
      </c>
      <c r="F23" s="9" t="s">
        <v>623</v>
      </c>
      <c r="G23" s="9" t="s">
        <v>43</v>
      </c>
      <c r="H23" s="9" t="s">
        <v>44</v>
      </c>
      <c r="I23" s="10">
        <v>8162.2</v>
      </c>
      <c r="J23" s="9" t="s">
        <v>45</v>
      </c>
      <c r="K23" s="10">
        <f>I23/60*4.5</f>
        <v>612.165</v>
      </c>
      <c r="L23" s="9" t="s">
        <v>20</v>
      </c>
      <c r="M23" s="8" t="s">
        <v>245</v>
      </c>
      <c r="N23" s="8"/>
    </row>
    <row r="24" spans="1:14" ht="168">
      <c r="A24" s="7" t="s">
        <v>325</v>
      </c>
      <c r="B24" s="8" t="s">
        <v>40</v>
      </c>
      <c r="C24" s="8" t="s">
        <v>41</v>
      </c>
      <c r="D24" s="8" t="s">
        <v>42</v>
      </c>
      <c r="E24" s="9" t="s">
        <v>21</v>
      </c>
      <c r="F24" s="9" t="s">
        <v>624</v>
      </c>
      <c r="G24" s="9" t="s">
        <v>43</v>
      </c>
      <c r="H24" s="9" t="s">
        <v>44</v>
      </c>
      <c r="I24" s="10">
        <v>10883</v>
      </c>
      <c r="J24" s="9" t="s">
        <v>45</v>
      </c>
      <c r="K24" s="10">
        <f>I24/80*4.5</f>
        <v>612.1687499999999</v>
      </c>
      <c r="L24" s="9" t="s">
        <v>20</v>
      </c>
      <c r="M24" s="8" t="s">
        <v>245</v>
      </c>
      <c r="N24" s="8"/>
    </row>
    <row r="25" spans="1:14" ht="168">
      <c r="A25" s="7" t="s">
        <v>326</v>
      </c>
      <c r="B25" s="8" t="s">
        <v>40</v>
      </c>
      <c r="C25" s="8" t="s">
        <v>41</v>
      </c>
      <c r="D25" s="8" t="s">
        <v>42</v>
      </c>
      <c r="E25" s="9" t="s">
        <v>21</v>
      </c>
      <c r="F25" s="9" t="s">
        <v>625</v>
      </c>
      <c r="G25" s="9" t="s">
        <v>43</v>
      </c>
      <c r="H25" s="9" t="s">
        <v>44</v>
      </c>
      <c r="I25" s="10">
        <v>13603.7</v>
      </c>
      <c r="J25" s="9" t="s">
        <v>45</v>
      </c>
      <c r="K25" s="10">
        <f>I25/100*4.5</f>
        <v>612.1665</v>
      </c>
      <c r="L25" s="9" t="s">
        <v>20</v>
      </c>
      <c r="M25" s="8" t="s">
        <v>245</v>
      </c>
      <c r="N25" s="8"/>
    </row>
    <row r="26" spans="1:14" ht="168">
      <c r="A26" s="7" t="s">
        <v>327</v>
      </c>
      <c r="B26" s="8" t="s">
        <v>40</v>
      </c>
      <c r="C26" s="8" t="s">
        <v>41</v>
      </c>
      <c r="D26" s="8" t="s">
        <v>42</v>
      </c>
      <c r="E26" s="9" t="s">
        <v>21</v>
      </c>
      <c r="F26" s="9" t="s">
        <v>626</v>
      </c>
      <c r="G26" s="9" t="s">
        <v>43</v>
      </c>
      <c r="H26" s="9" t="s">
        <v>44</v>
      </c>
      <c r="I26" s="10">
        <v>20405.7</v>
      </c>
      <c r="J26" s="9" t="s">
        <v>45</v>
      </c>
      <c r="K26" s="10">
        <f>I26/150*4.5</f>
        <v>612.171</v>
      </c>
      <c r="L26" s="9" t="s">
        <v>20</v>
      </c>
      <c r="M26" s="8" t="s">
        <v>245</v>
      </c>
      <c r="N26" s="8"/>
    </row>
    <row r="27" spans="1:14" ht="168">
      <c r="A27" s="7" t="s">
        <v>328</v>
      </c>
      <c r="B27" s="8" t="s">
        <v>40</v>
      </c>
      <c r="C27" s="8" t="s">
        <v>41</v>
      </c>
      <c r="D27" s="8" t="s">
        <v>42</v>
      </c>
      <c r="E27" s="9" t="s">
        <v>21</v>
      </c>
      <c r="F27" s="9" t="s">
        <v>627</v>
      </c>
      <c r="G27" s="9" t="s">
        <v>43</v>
      </c>
      <c r="H27" s="9" t="s">
        <v>44</v>
      </c>
      <c r="I27" s="10">
        <v>40811.2</v>
      </c>
      <c r="J27" s="9" t="s">
        <v>45</v>
      </c>
      <c r="K27" s="10">
        <f>I27/300*4.5</f>
        <v>612.1679999999999</v>
      </c>
      <c r="L27" s="9" t="s">
        <v>20</v>
      </c>
      <c r="M27" s="8" t="s">
        <v>245</v>
      </c>
      <c r="N27" s="8"/>
    </row>
    <row r="28" spans="1:14" ht="96">
      <c r="A28" s="7" t="s">
        <v>329</v>
      </c>
      <c r="B28" s="8" t="s">
        <v>47</v>
      </c>
      <c r="C28" s="8" t="s">
        <v>48</v>
      </c>
      <c r="D28" s="8" t="s">
        <v>49</v>
      </c>
      <c r="E28" s="9" t="s">
        <v>31</v>
      </c>
      <c r="F28" s="9" t="s">
        <v>50</v>
      </c>
      <c r="G28" s="9" t="s">
        <v>26</v>
      </c>
      <c r="H28" s="9" t="s">
        <v>27</v>
      </c>
      <c r="I28" s="10">
        <v>8984.7</v>
      </c>
      <c r="J28" s="9" t="s">
        <v>51</v>
      </c>
      <c r="K28" s="10">
        <f>I28/50*4</f>
        <v>718.7760000000001</v>
      </c>
      <c r="L28" s="9" t="s">
        <v>20</v>
      </c>
      <c r="M28" s="8" t="s">
        <v>246</v>
      </c>
      <c r="N28" s="8"/>
    </row>
    <row r="29" spans="1:14" ht="96">
      <c r="A29" s="7" t="s">
        <v>330</v>
      </c>
      <c r="B29" s="8" t="s">
        <v>47</v>
      </c>
      <c r="C29" s="8" t="s">
        <v>48</v>
      </c>
      <c r="D29" s="8" t="s">
        <v>49</v>
      </c>
      <c r="E29" s="9" t="s">
        <v>31</v>
      </c>
      <c r="F29" s="9" t="s">
        <v>52</v>
      </c>
      <c r="G29" s="9" t="s">
        <v>26</v>
      </c>
      <c r="H29" s="9" t="s">
        <v>27</v>
      </c>
      <c r="I29" s="10">
        <v>13447</v>
      </c>
      <c r="J29" s="9" t="s">
        <v>51</v>
      </c>
      <c r="K29" s="10">
        <f>I29/75*4</f>
        <v>717.1733333333333</v>
      </c>
      <c r="L29" s="9" t="s">
        <v>20</v>
      </c>
      <c r="M29" s="8" t="s">
        <v>246</v>
      </c>
      <c r="N29" s="8"/>
    </row>
    <row r="30" spans="1:14" ht="96">
      <c r="A30" s="7" t="s">
        <v>331</v>
      </c>
      <c r="B30" s="8" t="s">
        <v>47</v>
      </c>
      <c r="C30" s="8" t="s">
        <v>48</v>
      </c>
      <c r="D30" s="8" t="s">
        <v>49</v>
      </c>
      <c r="E30" s="9" t="s">
        <v>31</v>
      </c>
      <c r="F30" s="9" t="s">
        <v>53</v>
      </c>
      <c r="G30" s="9" t="s">
        <v>26</v>
      </c>
      <c r="H30" s="9" t="s">
        <v>27</v>
      </c>
      <c r="I30" s="10">
        <v>17909.4</v>
      </c>
      <c r="J30" s="9" t="s">
        <v>51</v>
      </c>
      <c r="K30" s="10">
        <f>I30/100*4</f>
        <v>716.3760000000001</v>
      </c>
      <c r="L30" s="9" t="s">
        <v>20</v>
      </c>
      <c r="M30" s="8" t="s">
        <v>246</v>
      </c>
      <c r="N30" s="8"/>
    </row>
    <row r="31" spans="1:14" ht="96">
      <c r="A31" s="7" t="s">
        <v>332</v>
      </c>
      <c r="B31" s="8" t="s">
        <v>47</v>
      </c>
      <c r="C31" s="8" t="s">
        <v>48</v>
      </c>
      <c r="D31" s="8" t="s">
        <v>49</v>
      </c>
      <c r="E31" s="9" t="s">
        <v>31</v>
      </c>
      <c r="F31" s="9" t="s">
        <v>54</v>
      </c>
      <c r="G31" s="9" t="s">
        <v>26</v>
      </c>
      <c r="H31" s="9" t="s">
        <v>27</v>
      </c>
      <c r="I31" s="10">
        <v>26831.6</v>
      </c>
      <c r="J31" s="9" t="s">
        <v>51</v>
      </c>
      <c r="K31" s="10">
        <f>I31/150*4</f>
        <v>715.5093333333333</v>
      </c>
      <c r="L31" s="9" t="s">
        <v>20</v>
      </c>
      <c r="M31" s="8" t="s">
        <v>246</v>
      </c>
      <c r="N31" s="8"/>
    </row>
    <row r="32" spans="1:14" ht="96">
      <c r="A32" s="7" t="s">
        <v>333</v>
      </c>
      <c r="B32" s="8" t="s">
        <v>47</v>
      </c>
      <c r="C32" s="8" t="s">
        <v>48</v>
      </c>
      <c r="D32" s="8" t="s">
        <v>49</v>
      </c>
      <c r="E32" s="9" t="s">
        <v>31</v>
      </c>
      <c r="F32" s="9" t="s">
        <v>55</v>
      </c>
      <c r="G32" s="9" t="s">
        <v>26</v>
      </c>
      <c r="H32" s="9" t="s">
        <v>27</v>
      </c>
      <c r="I32" s="10">
        <v>35757.5</v>
      </c>
      <c r="J32" s="9" t="s">
        <v>51</v>
      </c>
      <c r="K32" s="10">
        <f>I32/200*4</f>
        <v>715.15</v>
      </c>
      <c r="L32" s="9" t="s">
        <v>20</v>
      </c>
      <c r="M32" s="8" t="s">
        <v>246</v>
      </c>
      <c r="N32" s="8"/>
    </row>
    <row r="33" spans="1:14" ht="96">
      <c r="A33" s="7" t="s">
        <v>334</v>
      </c>
      <c r="B33" s="8" t="s">
        <v>47</v>
      </c>
      <c r="C33" s="8" t="s">
        <v>48</v>
      </c>
      <c r="D33" s="8" t="s">
        <v>49</v>
      </c>
      <c r="E33" s="9" t="s">
        <v>31</v>
      </c>
      <c r="F33" s="9" t="s">
        <v>56</v>
      </c>
      <c r="G33" s="9" t="s">
        <v>26</v>
      </c>
      <c r="H33" s="9" t="s">
        <v>27</v>
      </c>
      <c r="I33" s="10">
        <v>44680.9</v>
      </c>
      <c r="J33" s="9" t="s">
        <v>51</v>
      </c>
      <c r="K33" s="10">
        <f>I33/250*4</f>
        <v>714.8944</v>
      </c>
      <c r="L33" s="9" t="s">
        <v>20</v>
      </c>
      <c r="M33" s="8" t="s">
        <v>246</v>
      </c>
      <c r="N33" s="8"/>
    </row>
    <row r="34" spans="1:14" ht="96">
      <c r="A34" s="7" t="s">
        <v>335</v>
      </c>
      <c r="B34" s="8" t="s">
        <v>47</v>
      </c>
      <c r="C34" s="8" t="s">
        <v>48</v>
      </c>
      <c r="D34" s="8" t="s">
        <v>49</v>
      </c>
      <c r="E34" s="9" t="s">
        <v>21</v>
      </c>
      <c r="F34" s="9" t="s">
        <v>58</v>
      </c>
      <c r="G34" s="9" t="s">
        <v>26</v>
      </c>
      <c r="H34" s="9" t="s">
        <v>27</v>
      </c>
      <c r="I34" s="10">
        <v>5412.9</v>
      </c>
      <c r="J34" s="9" t="s">
        <v>51</v>
      </c>
      <c r="K34" s="10">
        <f>I34/30*4</f>
        <v>721.7199999999999</v>
      </c>
      <c r="L34" s="9" t="s">
        <v>20</v>
      </c>
      <c r="M34" s="8" t="s">
        <v>246</v>
      </c>
      <c r="N34" s="8"/>
    </row>
    <row r="35" spans="1:14" ht="96">
      <c r="A35" s="7" t="s">
        <v>336</v>
      </c>
      <c r="B35" s="8" t="s">
        <v>47</v>
      </c>
      <c r="C35" s="8" t="s">
        <v>48</v>
      </c>
      <c r="D35" s="8" t="s">
        <v>49</v>
      </c>
      <c r="E35" s="9" t="s">
        <v>21</v>
      </c>
      <c r="F35" s="9" t="s">
        <v>59</v>
      </c>
      <c r="G35" s="9" t="s">
        <v>26</v>
      </c>
      <c r="H35" s="9" t="s">
        <v>27</v>
      </c>
      <c r="I35" s="10">
        <v>21477.6</v>
      </c>
      <c r="J35" s="9" t="s">
        <v>51</v>
      </c>
      <c r="K35" s="10">
        <f>I35/120*4</f>
        <v>715.92</v>
      </c>
      <c r="L35" s="9" t="s">
        <v>20</v>
      </c>
      <c r="M35" s="8" t="s">
        <v>246</v>
      </c>
      <c r="N35" s="8"/>
    </row>
    <row r="36" spans="1:14" ht="96">
      <c r="A36" s="7" t="s">
        <v>337</v>
      </c>
      <c r="B36" s="8" t="s">
        <v>47</v>
      </c>
      <c r="C36" s="8" t="s">
        <v>48</v>
      </c>
      <c r="D36" s="8" t="s">
        <v>49</v>
      </c>
      <c r="E36" s="9" t="s">
        <v>21</v>
      </c>
      <c r="F36" s="9" t="s">
        <v>60</v>
      </c>
      <c r="G36" s="9" t="s">
        <v>26</v>
      </c>
      <c r="H36" s="9" t="s">
        <v>27</v>
      </c>
      <c r="I36" s="10">
        <v>64312.5</v>
      </c>
      <c r="J36" s="9" t="s">
        <v>51</v>
      </c>
      <c r="K36" s="10">
        <f>I36/360*4</f>
        <v>714.5833333333334</v>
      </c>
      <c r="L36" s="9" t="s">
        <v>20</v>
      </c>
      <c r="M36" s="8" t="s">
        <v>246</v>
      </c>
      <c r="N36" s="8"/>
    </row>
    <row r="37" spans="1:14" s="62" customFormat="1" ht="168">
      <c r="A37" s="7" t="s">
        <v>416</v>
      </c>
      <c r="B37" s="8" t="s">
        <v>412</v>
      </c>
      <c r="C37" s="8" t="s">
        <v>413</v>
      </c>
      <c r="D37" s="8" t="s">
        <v>417</v>
      </c>
      <c r="E37" s="9" t="s">
        <v>75</v>
      </c>
      <c r="F37" s="9" t="s">
        <v>418</v>
      </c>
      <c r="G37" s="9" t="s">
        <v>419</v>
      </c>
      <c r="H37" s="9" t="s">
        <v>33</v>
      </c>
      <c r="I37" s="10">
        <v>4544.2</v>
      </c>
      <c r="J37" s="10" t="s">
        <v>20</v>
      </c>
      <c r="K37" s="10" t="s">
        <v>20</v>
      </c>
      <c r="L37" s="10" t="s">
        <v>20</v>
      </c>
      <c r="M37" s="8" t="s">
        <v>415</v>
      </c>
      <c r="N37" s="8" t="s">
        <v>604</v>
      </c>
    </row>
    <row r="38" spans="1:14" s="62" customFormat="1" ht="168">
      <c r="A38" s="7" t="s">
        <v>420</v>
      </c>
      <c r="B38" s="8" t="s">
        <v>412</v>
      </c>
      <c r="C38" s="8" t="s">
        <v>413</v>
      </c>
      <c r="D38" s="8" t="s">
        <v>417</v>
      </c>
      <c r="E38" s="9" t="s">
        <v>75</v>
      </c>
      <c r="F38" s="9" t="s">
        <v>421</v>
      </c>
      <c r="G38" s="9" t="s">
        <v>419</v>
      </c>
      <c r="H38" s="9" t="s">
        <v>33</v>
      </c>
      <c r="I38" s="10">
        <v>17965</v>
      </c>
      <c r="J38" s="10" t="s">
        <v>20</v>
      </c>
      <c r="K38" s="10" t="s">
        <v>20</v>
      </c>
      <c r="L38" s="10" t="s">
        <v>20</v>
      </c>
      <c r="M38" s="8" t="s">
        <v>415</v>
      </c>
      <c r="N38" s="8" t="s">
        <v>604</v>
      </c>
    </row>
    <row r="39" spans="1:14" s="62" customFormat="1" ht="168">
      <c r="A39" s="7" t="s">
        <v>422</v>
      </c>
      <c r="B39" s="8" t="s">
        <v>412</v>
      </c>
      <c r="C39" s="8" t="s">
        <v>413</v>
      </c>
      <c r="D39" s="8" t="s">
        <v>417</v>
      </c>
      <c r="E39" s="9" t="s">
        <v>75</v>
      </c>
      <c r="F39" s="9" t="s">
        <v>414</v>
      </c>
      <c r="G39" s="9" t="s">
        <v>419</v>
      </c>
      <c r="H39" s="9" t="s">
        <v>33</v>
      </c>
      <c r="I39" s="10">
        <v>22721</v>
      </c>
      <c r="J39" s="10" t="s">
        <v>20</v>
      </c>
      <c r="K39" s="10" t="s">
        <v>20</v>
      </c>
      <c r="L39" s="10" t="s">
        <v>20</v>
      </c>
      <c r="M39" s="8" t="s">
        <v>415</v>
      </c>
      <c r="N39" s="8" t="s">
        <v>604</v>
      </c>
    </row>
    <row r="40" spans="1:14" s="62" customFormat="1" ht="168">
      <c r="A40" s="7" t="s">
        <v>423</v>
      </c>
      <c r="B40" s="8" t="s">
        <v>412</v>
      </c>
      <c r="C40" s="8" t="s">
        <v>413</v>
      </c>
      <c r="D40" s="8" t="s">
        <v>417</v>
      </c>
      <c r="E40" s="9" t="s">
        <v>75</v>
      </c>
      <c r="F40" s="9" t="s">
        <v>424</v>
      </c>
      <c r="G40" s="9" t="s">
        <v>419</v>
      </c>
      <c r="H40" s="9" t="s">
        <v>33</v>
      </c>
      <c r="I40" s="10">
        <v>89825</v>
      </c>
      <c r="J40" s="10" t="s">
        <v>20</v>
      </c>
      <c r="K40" s="10" t="s">
        <v>20</v>
      </c>
      <c r="L40" s="10" t="s">
        <v>20</v>
      </c>
      <c r="M40" s="8" t="s">
        <v>415</v>
      </c>
      <c r="N40" s="8" t="s">
        <v>604</v>
      </c>
    </row>
    <row r="41" spans="1:14" s="62" customFormat="1" ht="168">
      <c r="A41" s="7" t="s">
        <v>425</v>
      </c>
      <c r="B41" s="8" t="s">
        <v>412</v>
      </c>
      <c r="C41" s="8" t="s">
        <v>413</v>
      </c>
      <c r="D41" s="8" t="s">
        <v>417</v>
      </c>
      <c r="E41" s="9" t="s">
        <v>75</v>
      </c>
      <c r="F41" s="9" t="s">
        <v>426</v>
      </c>
      <c r="G41" s="9" t="s">
        <v>419</v>
      </c>
      <c r="H41" s="9" t="s">
        <v>33</v>
      </c>
      <c r="I41" s="10">
        <v>45441.9</v>
      </c>
      <c r="J41" s="10" t="s">
        <v>20</v>
      </c>
      <c r="K41" s="10" t="s">
        <v>20</v>
      </c>
      <c r="L41" s="10" t="s">
        <v>20</v>
      </c>
      <c r="M41" s="8" t="s">
        <v>415</v>
      </c>
      <c r="N41" s="8" t="s">
        <v>604</v>
      </c>
    </row>
    <row r="42" spans="1:14" s="62" customFormat="1" ht="168">
      <c r="A42" s="7" t="s">
        <v>427</v>
      </c>
      <c r="B42" s="8" t="s">
        <v>412</v>
      </c>
      <c r="C42" s="8" t="s">
        <v>413</v>
      </c>
      <c r="D42" s="8" t="s">
        <v>417</v>
      </c>
      <c r="E42" s="9" t="s">
        <v>75</v>
      </c>
      <c r="F42" s="9" t="s">
        <v>428</v>
      </c>
      <c r="G42" s="9" t="s">
        <v>419</v>
      </c>
      <c r="H42" s="9" t="s">
        <v>33</v>
      </c>
      <c r="I42" s="10">
        <v>179649.9</v>
      </c>
      <c r="J42" s="10" t="s">
        <v>20</v>
      </c>
      <c r="K42" s="10" t="s">
        <v>20</v>
      </c>
      <c r="L42" s="10" t="s">
        <v>20</v>
      </c>
      <c r="M42" s="8" t="s">
        <v>415</v>
      </c>
      <c r="N42" s="8" t="s">
        <v>604</v>
      </c>
    </row>
    <row r="43" spans="1:14" s="62" customFormat="1" ht="168">
      <c r="A43" s="7" t="s">
        <v>631</v>
      </c>
      <c r="B43" s="8" t="s">
        <v>412</v>
      </c>
      <c r="C43" s="8" t="s">
        <v>413</v>
      </c>
      <c r="D43" s="8" t="s">
        <v>632</v>
      </c>
      <c r="E43" s="9" t="s">
        <v>75</v>
      </c>
      <c r="F43" s="9" t="s">
        <v>418</v>
      </c>
      <c r="G43" s="9" t="s">
        <v>633</v>
      </c>
      <c r="H43" s="9" t="s">
        <v>445</v>
      </c>
      <c r="I43" s="10">
        <v>4544.2</v>
      </c>
      <c r="J43" s="10" t="s">
        <v>20</v>
      </c>
      <c r="K43" s="10" t="s">
        <v>20</v>
      </c>
      <c r="L43" s="10" t="s">
        <v>20</v>
      </c>
      <c r="M43" s="8" t="s">
        <v>415</v>
      </c>
      <c r="N43" s="8" t="s">
        <v>604</v>
      </c>
    </row>
    <row r="44" spans="1:14" s="62" customFormat="1" ht="168">
      <c r="A44" s="7" t="s">
        <v>634</v>
      </c>
      <c r="B44" s="8" t="s">
        <v>412</v>
      </c>
      <c r="C44" s="8" t="s">
        <v>413</v>
      </c>
      <c r="D44" s="8" t="s">
        <v>632</v>
      </c>
      <c r="E44" s="9" t="s">
        <v>75</v>
      </c>
      <c r="F44" s="9" t="s">
        <v>421</v>
      </c>
      <c r="G44" s="9" t="s">
        <v>633</v>
      </c>
      <c r="H44" s="9" t="s">
        <v>445</v>
      </c>
      <c r="I44" s="10">
        <v>17965</v>
      </c>
      <c r="J44" s="10" t="s">
        <v>20</v>
      </c>
      <c r="K44" s="10" t="s">
        <v>20</v>
      </c>
      <c r="L44" s="10" t="s">
        <v>20</v>
      </c>
      <c r="M44" s="8" t="s">
        <v>415</v>
      </c>
      <c r="N44" s="8" t="s">
        <v>604</v>
      </c>
    </row>
    <row r="45" spans="1:14" ht="120">
      <c r="A45" s="7">
        <v>1031406</v>
      </c>
      <c r="B45" s="8" t="s">
        <v>66</v>
      </c>
      <c r="C45" s="8" t="s">
        <v>67</v>
      </c>
      <c r="D45" s="8" t="s">
        <v>68</v>
      </c>
      <c r="E45" s="9" t="s">
        <v>63</v>
      </c>
      <c r="F45" s="9" t="s">
        <v>71</v>
      </c>
      <c r="G45" s="9" t="s">
        <v>64</v>
      </c>
      <c r="H45" s="9" t="s">
        <v>65</v>
      </c>
      <c r="I45" s="10">
        <v>30636.8</v>
      </c>
      <c r="J45" s="10" t="s">
        <v>20</v>
      </c>
      <c r="K45" s="10" t="s">
        <v>20</v>
      </c>
      <c r="L45" s="10" t="s">
        <v>20</v>
      </c>
      <c r="M45" s="18" t="s">
        <v>635</v>
      </c>
      <c r="N45" s="8" t="s">
        <v>411</v>
      </c>
    </row>
    <row r="46" spans="1:14" s="61" customFormat="1" ht="120">
      <c r="A46" s="19">
        <v>1031410</v>
      </c>
      <c r="B46" s="20" t="s">
        <v>66</v>
      </c>
      <c r="C46" s="21" t="s">
        <v>67</v>
      </c>
      <c r="D46" s="21" t="s">
        <v>299</v>
      </c>
      <c r="E46" s="22" t="s">
        <v>283</v>
      </c>
      <c r="F46" s="22" t="s">
        <v>69</v>
      </c>
      <c r="G46" s="22" t="s">
        <v>284</v>
      </c>
      <c r="H46" s="22" t="s">
        <v>285</v>
      </c>
      <c r="I46" s="23">
        <v>3147.4</v>
      </c>
      <c r="J46" s="10" t="s">
        <v>20</v>
      </c>
      <c r="K46" s="10" t="s">
        <v>20</v>
      </c>
      <c r="L46" s="10" t="s">
        <v>20</v>
      </c>
      <c r="M46" s="24" t="s">
        <v>635</v>
      </c>
      <c r="N46" s="8" t="s">
        <v>411</v>
      </c>
    </row>
    <row r="47" spans="1:14" s="61" customFormat="1" ht="120">
      <c r="A47" s="19">
        <v>1031412</v>
      </c>
      <c r="B47" s="20" t="s">
        <v>66</v>
      </c>
      <c r="C47" s="21" t="s">
        <v>67</v>
      </c>
      <c r="D47" s="21" t="s">
        <v>299</v>
      </c>
      <c r="E47" s="22" t="s">
        <v>283</v>
      </c>
      <c r="F47" s="22" t="s">
        <v>70</v>
      </c>
      <c r="G47" s="22" t="s">
        <v>284</v>
      </c>
      <c r="H47" s="22" t="s">
        <v>285</v>
      </c>
      <c r="I47" s="23">
        <v>15571.2</v>
      </c>
      <c r="J47" s="10" t="s">
        <v>20</v>
      </c>
      <c r="K47" s="10" t="s">
        <v>20</v>
      </c>
      <c r="L47" s="10" t="s">
        <v>20</v>
      </c>
      <c r="M47" s="24" t="s">
        <v>635</v>
      </c>
      <c r="N47" s="8" t="s">
        <v>411</v>
      </c>
    </row>
    <row r="48" spans="1:14" s="61" customFormat="1" ht="120">
      <c r="A48" s="19">
        <v>1031411</v>
      </c>
      <c r="B48" s="20" t="s">
        <v>66</v>
      </c>
      <c r="C48" s="21" t="s">
        <v>67</v>
      </c>
      <c r="D48" s="21" t="s">
        <v>299</v>
      </c>
      <c r="E48" s="22" t="s">
        <v>283</v>
      </c>
      <c r="F48" s="22" t="s">
        <v>71</v>
      </c>
      <c r="G48" s="22" t="s">
        <v>284</v>
      </c>
      <c r="H48" s="22" t="s">
        <v>285</v>
      </c>
      <c r="I48" s="23">
        <v>30636.8</v>
      </c>
      <c r="J48" s="10" t="s">
        <v>20</v>
      </c>
      <c r="K48" s="10" t="s">
        <v>20</v>
      </c>
      <c r="L48" s="10" t="s">
        <v>20</v>
      </c>
      <c r="M48" s="24" t="s">
        <v>635</v>
      </c>
      <c r="N48" s="8" t="s">
        <v>411</v>
      </c>
    </row>
    <row r="49" spans="1:14" s="61" customFormat="1" ht="120">
      <c r="A49" s="27">
        <v>1031430</v>
      </c>
      <c r="B49" s="27" t="s">
        <v>66</v>
      </c>
      <c r="C49" s="25" t="s">
        <v>67</v>
      </c>
      <c r="D49" s="25" t="s">
        <v>68</v>
      </c>
      <c r="E49" s="26" t="s">
        <v>286</v>
      </c>
      <c r="F49" s="26" t="s">
        <v>300</v>
      </c>
      <c r="G49" s="26" t="s">
        <v>287</v>
      </c>
      <c r="H49" s="26" t="s">
        <v>65</v>
      </c>
      <c r="I49" s="23">
        <v>1126.7</v>
      </c>
      <c r="J49" s="10" t="s">
        <v>20</v>
      </c>
      <c r="K49" s="10" t="s">
        <v>20</v>
      </c>
      <c r="L49" s="10" t="s">
        <v>20</v>
      </c>
      <c r="M49" s="24" t="s">
        <v>635</v>
      </c>
      <c r="N49" s="8" t="s">
        <v>411</v>
      </c>
    </row>
    <row r="50" spans="1:14" s="61" customFormat="1" ht="120">
      <c r="A50" s="27">
        <v>1031431</v>
      </c>
      <c r="B50" s="27" t="s">
        <v>66</v>
      </c>
      <c r="C50" s="25" t="s">
        <v>67</v>
      </c>
      <c r="D50" s="25" t="s">
        <v>68</v>
      </c>
      <c r="E50" s="26" t="s">
        <v>286</v>
      </c>
      <c r="F50" s="26" t="s">
        <v>301</v>
      </c>
      <c r="G50" s="26" t="s">
        <v>287</v>
      </c>
      <c r="H50" s="26" t="s">
        <v>65</v>
      </c>
      <c r="I50" s="23">
        <v>3147.4</v>
      </c>
      <c r="J50" s="10" t="s">
        <v>20</v>
      </c>
      <c r="K50" s="10" t="s">
        <v>20</v>
      </c>
      <c r="L50" s="10" t="s">
        <v>20</v>
      </c>
      <c r="M50" s="24" t="s">
        <v>635</v>
      </c>
      <c r="N50" s="8" t="s">
        <v>411</v>
      </c>
    </row>
    <row r="51" spans="1:14" s="61" customFormat="1" ht="120">
      <c r="A51" s="27">
        <v>1031432</v>
      </c>
      <c r="B51" s="27" t="s">
        <v>66</v>
      </c>
      <c r="C51" s="25" t="s">
        <v>67</v>
      </c>
      <c r="D51" s="25" t="s">
        <v>68</v>
      </c>
      <c r="E51" s="26" t="s">
        <v>286</v>
      </c>
      <c r="F51" s="26" t="s">
        <v>302</v>
      </c>
      <c r="G51" s="26" t="s">
        <v>287</v>
      </c>
      <c r="H51" s="26" t="s">
        <v>65</v>
      </c>
      <c r="I51" s="23">
        <v>15571.2</v>
      </c>
      <c r="J51" s="10" t="s">
        <v>20</v>
      </c>
      <c r="K51" s="10" t="s">
        <v>20</v>
      </c>
      <c r="L51" s="10" t="s">
        <v>20</v>
      </c>
      <c r="M51" s="24" t="s">
        <v>635</v>
      </c>
      <c r="N51" s="8" t="s">
        <v>411</v>
      </c>
    </row>
    <row r="52" spans="1:14" s="61" customFormat="1" ht="120">
      <c r="A52" s="27">
        <v>1031433</v>
      </c>
      <c r="B52" s="27" t="s">
        <v>66</v>
      </c>
      <c r="C52" s="25" t="s">
        <v>67</v>
      </c>
      <c r="D52" s="25" t="s">
        <v>68</v>
      </c>
      <c r="E52" s="26" t="s">
        <v>286</v>
      </c>
      <c r="F52" s="26" t="s">
        <v>303</v>
      </c>
      <c r="G52" s="26" t="s">
        <v>287</v>
      </c>
      <c r="H52" s="26" t="s">
        <v>65</v>
      </c>
      <c r="I52" s="23">
        <v>30636.8</v>
      </c>
      <c r="J52" s="10" t="s">
        <v>20</v>
      </c>
      <c r="K52" s="10" t="s">
        <v>20</v>
      </c>
      <c r="L52" s="10" t="s">
        <v>20</v>
      </c>
      <c r="M52" s="24" t="s">
        <v>635</v>
      </c>
      <c r="N52" s="8" t="s">
        <v>411</v>
      </c>
    </row>
    <row r="53" spans="1:14" s="61" customFormat="1" ht="180">
      <c r="A53" s="27" t="s">
        <v>607</v>
      </c>
      <c r="B53" s="27" t="s">
        <v>608</v>
      </c>
      <c r="C53" s="25" t="s">
        <v>609</v>
      </c>
      <c r="D53" s="25" t="s">
        <v>615</v>
      </c>
      <c r="E53" s="26" t="s">
        <v>63</v>
      </c>
      <c r="F53" s="26" t="s">
        <v>610</v>
      </c>
      <c r="G53" s="26" t="s">
        <v>611</v>
      </c>
      <c r="H53" s="26" t="s">
        <v>612</v>
      </c>
      <c r="I53" s="23">
        <v>628940.7</v>
      </c>
      <c r="J53" s="10" t="s">
        <v>613</v>
      </c>
      <c r="K53" s="10">
        <f>I53/10/21*10</f>
        <v>29949.55714285714</v>
      </c>
      <c r="L53" s="10" t="s">
        <v>20</v>
      </c>
      <c r="M53" s="8" t="s">
        <v>616</v>
      </c>
      <c r="N53" s="8" t="s">
        <v>617</v>
      </c>
    </row>
    <row r="54" spans="1:14" s="61" customFormat="1" ht="180">
      <c r="A54" s="27">
        <v>1014024</v>
      </c>
      <c r="B54" s="27" t="s">
        <v>608</v>
      </c>
      <c r="C54" s="25" t="s">
        <v>609</v>
      </c>
      <c r="D54" s="25" t="s">
        <v>615</v>
      </c>
      <c r="E54" s="26" t="s">
        <v>63</v>
      </c>
      <c r="F54" s="26" t="s">
        <v>614</v>
      </c>
      <c r="G54" s="26" t="s">
        <v>611</v>
      </c>
      <c r="H54" s="26" t="s">
        <v>612</v>
      </c>
      <c r="I54" s="23">
        <v>704821.5</v>
      </c>
      <c r="J54" s="10" t="s">
        <v>613</v>
      </c>
      <c r="K54" s="10">
        <f>I54/21/25*10</f>
        <v>13425.17142857143</v>
      </c>
      <c r="L54" s="10" t="s">
        <v>20</v>
      </c>
      <c r="M54" s="8" t="s">
        <v>616</v>
      </c>
      <c r="N54" s="8" t="s">
        <v>617</v>
      </c>
    </row>
    <row r="55" spans="1:14" ht="144">
      <c r="A55" s="7" t="s">
        <v>338</v>
      </c>
      <c r="B55" s="8" t="s">
        <v>72</v>
      </c>
      <c r="C55" s="8" t="s">
        <v>73</v>
      </c>
      <c r="D55" s="8" t="s">
        <v>74</v>
      </c>
      <c r="E55" s="9" t="s">
        <v>75</v>
      </c>
      <c r="F55" s="9" t="s">
        <v>628</v>
      </c>
      <c r="G55" s="9" t="s">
        <v>602</v>
      </c>
      <c r="H55" s="9" t="s">
        <v>76</v>
      </c>
      <c r="I55" s="10">
        <v>97652.4</v>
      </c>
      <c r="J55" s="10" t="s">
        <v>20</v>
      </c>
      <c r="K55" s="10" t="s">
        <v>20</v>
      </c>
      <c r="L55" s="10" t="s">
        <v>20</v>
      </c>
      <c r="M55" s="8" t="s">
        <v>269</v>
      </c>
      <c r="N55" s="8" t="s">
        <v>398</v>
      </c>
    </row>
    <row r="56" spans="1:14" s="62" customFormat="1" ht="144">
      <c r="A56" s="7" t="s">
        <v>429</v>
      </c>
      <c r="B56" s="8" t="s">
        <v>72</v>
      </c>
      <c r="C56" s="8" t="s">
        <v>73</v>
      </c>
      <c r="D56" s="8" t="s">
        <v>430</v>
      </c>
      <c r="E56" s="9" t="s">
        <v>75</v>
      </c>
      <c r="F56" s="9" t="s">
        <v>431</v>
      </c>
      <c r="G56" s="9" t="s">
        <v>432</v>
      </c>
      <c r="H56" s="9" t="s">
        <v>33</v>
      </c>
      <c r="I56" s="10">
        <v>15734.4</v>
      </c>
      <c r="J56" s="10" t="s">
        <v>20</v>
      </c>
      <c r="K56" s="10" t="s">
        <v>20</v>
      </c>
      <c r="L56" s="10" t="s">
        <v>20</v>
      </c>
      <c r="M56" s="8" t="s">
        <v>269</v>
      </c>
      <c r="N56" s="8" t="s">
        <v>398</v>
      </c>
    </row>
    <row r="57" spans="1:14" s="62" customFormat="1" ht="144">
      <c r="A57" s="7" t="s">
        <v>433</v>
      </c>
      <c r="B57" s="8" t="s">
        <v>72</v>
      </c>
      <c r="C57" s="8" t="s">
        <v>73</v>
      </c>
      <c r="D57" s="8" t="s">
        <v>430</v>
      </c>
      <c r="E57" s="9" t="s">
        <v>75</v>
      </c>
      <c r="F57" s="9" t="s">
        <v>434</v>
      </c>
      <c r="G57" s="9" t="s">
        <v>432</v>
      </c>
      <c r="H57" s="9" t="s">
        <v>33</v>
      </c>
      <c r="I57" s="10">
        <v>74778.1</v>
      </c>
      <c r="J57" s="10" t="s">
        <v>20</v>
      </c>
      <c r="K57" s="10" t="s">
        <v>20</v>
      </c>
      <c r="L57" s="10" t="s">
        <v>20</v>
      </c>
      <c r="M57" s="8" t="s">
        <v>269</v>
      </c>
      <c r="N57" s="8" t="s">
        <v>398</v>
      </c>
    </row>
    <row r="58" spans="1:14" s="62" customFormat="1" ht="144">
      <c r="A58" s="7" t="s">
        <v>435</v>
      </c>
      <c r="B58" s="8" t="s">
        <v>72</v>
      </c>
      <c r="C58" s="8" t="s">
        <v>73</v>
      </c>
      <c r="D58" s="8" t="s">
        <v>430</v>
      </c>
      <c r="E58" s="9" t="s">
        <v>75</v>
      </c>
      <c r="F58" s="9" t="s">
        <v>436</v>
      </c>
      <c r="G58" s="9" t="s">
        <v>432</v>
      </c>
      <c r="H58" s="9" t="s">
        <v>33</v>
      </c>
      <c r="I58" s="10">
        <v>154772.6</v>
      </c>
      <c r="J58" s="10" t="s">
        <v>20</v>
      </c>
      <c r="K58" s="10" t="s">
        <v>20</v>
      </c>
      <c r="L58" s="10" t="s">
        <v>20</v>
      </c>
      <c r="M58" s="8" t="s">
        <v>269</v>
      </c>
      <c r="N58" s="8" t="s">
        <v>398</v>
      </c>
    </row>
    <row r="59" spans="1:14" s="62" customFormat="1" ht="144">
      <c r="A59" s="7" t="s">
        <v>437</v>
      </c>
      <c r="B59" s="8" t="s">
        <v>72</v>
      </c>
      <c r="C59" s="8" t="s">
        <v>73</v>
      </c>
      <c r="D59" s="8" t="s">
        <v>438</v>
      </c>
      <c r="E59" s="9" t="s">
        <v>75</v>
      </c>
      <c r="F59" s="9" t="s">
        <v>434</v>
      </c>
      <c r="G59" s="9" t="s">
        <v>439</v>
      </c>
      <c r="H59" s="9" t="s">
        <v>440</v>
      </c>
      <c r="I59" s="10">
        <v>74778.1</v>
      </c>
      <c r="J59" s="10" t="s">
        <v>20</v>
      </c>
      <c r="K59" s="10" t="s">
        <v>20</v>
      </c>
      <c r="L59" s="10" t="s">
        <v>20</v>
      </c>
      <c r="M59" s="8" t="s">
        <v>269</v>
      </c>
      <c r="N59" s="8" t="s">
        <v>398</v>
      </c>
    </row>
    <row r="60" spans="1:14" s="62" customFormat="1" ht="144">
      <c r="A60" s="7" t="s">
        <v>441</v>
      </c>
      <c r="B60" s="8" t="s">
        <v>72</v>
      </c>
      <c r="C60" s="8" t="s">
        <v>73</v>
      </c>
      <c r="D60" s="8" t="s">
        <v>438</v>
      </c>
      <c r="E60" s="9" t="s">
        <v>75</v>
      </c>
      <c r="F60" s="9" t="s">
        <v>431</v>
      </c>
      <c r="G60" s="9" t="s">
        <v>439</v>
      </c>
      <c r="H60" s="9" t="s">
        <v>440</v>
      </c>
      <c r="I60" s="10">
        <v>15734.4</v>
      </c>
      <c r="J60" s="10" t="s">
        <v>20</v>
      </c>
      <c r="K60" s="10" t="s">
        <v>20</v>
      </c>
      <c r="L60" s="10" t="s">
        <v>20</v>
      </c>
      <c r="M60" s="8" t="s">
        <v>269</v>
      </c>
      <c r="N60" s="8" t="s">
        <v>398</v>
      </c>
    </row>
    <row r="61" spans="1:14" s="62" customFormat="1" ht="144">
      <c r="A61" s="7" t="s">
        <v>636</v>
      </c>
      <c r="B61" s="8" t="s">
        <v>72</v>
      </c>
      <c r="C61" s="8" t="s">
        <v>73</v>
      </c>
      <c r="D61" s="8" t="s">
        <v>637</v>
      </c>
      <c r="E61" s="9" t="s">
        <v>75</v>
      </c>
      <c r="F61" s="9" t="s">
        <v>638</v>
      </c>
      <c r="G61" s="9" t="s">
        <v>639</v>
      </c>
      <c r="H61" s="9" t="s">
        <v>640</v>
      </c>
      <c r="I61" s="10">
        <v>15734.4</v>
      </c>
      <c r="J61" s="10" t="s">
        <v>20</v>
      </c>
      <c r="K61" s="10" t="s">
        <v>20</v>
      </c>
      <c r="L61" s="10" t="s">
        <v>20</v>
      </c>
      <c r="M61" s="8" t="s">
        <v>269</v>
      </c>
      <c r="N61" s="8" t="s">
        <v>398</v>
      </c>
    </row>
    <row r="62" spans="1:14" s="62" customFormat="1" ht="144">
      <c r="A62" s="7" t="s">
        <v>641</v>
      </c>
      <c r="B62" s="8" t="s">
        <v>72</v>
      </c>
      <c r="C62" s="8" t="s">
        <v>73</v>
      </c>
      <c r="D62" s="8" t="s">
        <v>637</v>
      </c>
      <c r="E62" s="9" t="s">
        <v>75</v>
      </c>
      <c r="F62" s="9" t="s">
        <v>642</v>
      </c>
      <c r="G62" s="9" t="s">
        <v>639</v>
      </c>
      <c r="H62" s="9" t="s">
        <v>640</v>
      </c>
      <c r="I62" s="10">
        <v>74778.1</v>
      </c>
      <c r="J62" s="10" t="s">
        <v>20</v>
      </c>
      <c r="K62" s="10" t="s">
        <v>20</v>
      </c>
      <c r="L62" s="10" t="s">
        <v>20</v>
      </c>
      <c r="M62" s="8" t="s">
        <v>269</v>
      </c>
      <c r="N62" s="8" t="s">
        <v>398</v>
      </c>
    </row>
    <row r="63" spans="1:14" s="62" customFormat="1" ht="144">
      <c r="A63" s="7" t="s">
        <v>521</v>
      </c>
      <c r="B63" s="8" t="s">
        <v>522</v>
      </c>
      <c r="C63" s="8" t="s">
        <v>523</v>
      </c>
      <c r="D63" s="8" t="s">
        <v>524</v>
      </c>
      <c r="E63" s="9" t="s">
        <v>525</v>
      </c>
      <c r="F63" s="9" t="s">
        <v>526</v>
      </c>
      <c r="G63" s="9" t="s">
        <v>527</v>
      </c>
      <c r="H63" s="9" t="s">
        <v>528</v>
      </c>
      <c r="I63" s="10">
        <v>386396.1</v>
      </c>
      <c r="J63" s="10" t="s">
        <v>20</v>
      </c>
      <c r="K63" s="10" t="s">
        <v>20</v>
      </c>
      <c r="L63" s="10" t="s">
        <v>20</v>
      </c>
      <c r="M63" s="8" t="s">
        <v>529</v>
      </c>
      <c r="N63" s="8" t="s">
        <v>674</v>
      </c>
    </row>
    <row r="64" spans="1:14" ht="228">
      <c r="A64" s="7" t="s">
        <v>339</v>
      </c>
      <c r="B64" s="8" t="s">
        <v>77</v>
      </c>
      <c r="C64" s="8" t="s">
        <v>78</v>
      </c>
      <c r="D64" s="8" t="s">
        <v>79</v>
      </c>
      <c r="E64" s="9" t="s">
        <v>80</v>
      </c>
      <c r="F64" s="9" t="s">
        <v>81</v>
      </c>
      <c r="G64" s="9" t="s">
        <v>82</v>
      </c>
      <c r="H64" s="9" t="s">
        <v>62</v>
      </c>
      <c r="I64" s="10">
        <v>12612</v>
      </c>
      <c r="J64" s="10" t="s">
        <v>20</v>
      </c>
      <c r="K64" s="10" t="s">
        <v>20</v>
      </c>
      <c r="L64" s="10" t="s">
        <v>20</v>
      </c>
      <c r="M64" s="8" t="s">
        <v>247</v>
      </c>
      <c r="N64" s="8" t="s">
        <v>399</v>
      </c>
    </row>
    <row r="65" spans="1:14" ht="324">
      <c r="A65" s="7" t="s">
        <v>340</v>
      </c>
      <c r="B65" s="8" t="s">
        <v>83</v>
      </c>
      <c r="C65" s="8" t="s">
        <v>84</v>
      </c>
      <c r="D65" s="8" t="s">
        <v>397</v>
      </c>
      <c r="E65" s="9" t="s">
        <v>85</v>
      </c>
      <c r="F65" s="9" t="s">
        <v>86</v>
      </c>
      <c r="G65" s="9" t="s">
        <v>57</v>
      </c>
      <c r="H65" s="9" t="s">
        <v>18</v>
      </c>
      <c r="I65" s="10">
        <v>51409.2</v>
      </c>
      <c r="J65" s="10" t="s">
        <v>20</v>
      </c>
      <c r="K65" s="10" t="s">
        <v>20</v>
      </c>
      <c r="L65" s="10" t="s">
        <v>20</v>
      </c>
      <c r="M65" s="8" t="s">
        <v>643</v>
      </c>
      <c r="N65" s="8" t="s">
        <v>400</v>
      </c>
    </row>
    <row r="66" spans="1:14" ht="324">
      <c r="A66" s="7" t="s">
        <v>341</v>
      </c>
      <c r="B66" s="8" t="s">
        <v>83</v>
      </c>
      <c r="C66" s="8" t="s">
        <v>84</v>
      </c>
      <c r="D66" s="8" t="s">
        <v>397</v>
      </c>
      <c r="E66" s="9" t="s">
        <v>85</v>
      </c>
      <c r="F66" s="9" t="s">
        <v>87</v>
      </c>
      <c r="G66" s="9" t="s">
        <v>57</v>
      </c>
      <c r="H66" s="9" t="s">
        <v>18</v>
      </c>
      <c r="I66" s="10">
        <v>126928.2</v>
      </c>
      <c r="J66" s="10" t="s">
        <v>20</v>
      </c>
      <c r="K66" s="10" t="s">
        <v>20</v>
      </c>
      <c r="L66" s="10" t="s">
        <v>20</v>
      </c>
      <c r="M66" s="8" t="s">
        <v>643</v>
      </c>
      <c r="N66" s="8" t="s">
        <v>400</v>
      </c>
    </row>
    <row r="67" spans="1:14" ht="168">
      <c r="A67" s="7" t="s">
        <v>644</v>
      </c>
      <c r="B67" s="8" t="s">
        <v>83</v>
      </c>
      <c r="C67" s="8" t="s">
        <v>84</v>
      </c>
      <c r="D67" s="8" t="s">
        <v>397</v>
      </c>
      <c r="E67" s="9" t="s">
        <v>31</v>
      </c>
      <c r="F67" s="9" t="s">
        <v>645</v>
      </c>
      <c r="G67" s="9" t="s">
        <v>646</v>
      </c>
      <c r="H67" s="9" t="s">
        <v>18</v>
      </c>
      <c r="I67" s="10">
        <v>178337.4</v>
      </c>
      <c r="J67" s="10" t="s">
        <v>20</v>
      </c>
      <c r="K67" s="10" t="s">
        <v>20</v>
      </c>
      <c r="L67" s="10" t="s">
        <v>20</v>
      </c>
      <c r="M67" s="8" t="s">
        <v>647</v>
      </c>
      <c r="N67" s="8" t="s">
        <v>648</v>
      </c>
    </row>
    <row r="68" spans="1:14" ht="168">
      <c r="A68" s="7" t="s">
        <v>342</v>
      </c>
      <c r="B68" s="8" t="s">
        <v>88</v>
      </c>
      <c r="C68" s="8" t="s">
        <v>89</v>
      </c>
      <c r="D68" s="8" t="s">
        <v>90</v>
      </c>
      <c r="E68" s="9" t="s">
        <v>306</v>
      </c>
      <c r="F68" s="9" t="s">
        <v>272</v>
      </c>
      <c r="G68" s="9" t="s">
        <v>57</v>
      </c>
      <c r="H68" s="9" t="s">
        <v>18</v>
      </c>
      <c r="I68" s="10">
        <v>179224.7</v>
      </c>
      <c r="J68" s="10" t="s">
        <v>20</v>
      </c>
      <c r="K68" s="10" t="s">
        <v>20</v>
      </c>
      <c r="L68" s="10" t="s">
        <v>20</v>
      </c>
      <c r="M68" s="8" t="s">
        <v>248</v>
      </c>
      <c r="N68" s="8" t="s">
        <v>675</v>
      </c>
    </row>
    <row r="69" spans="1:14" ht="168">
      <c r="A69" s="7" t="s">
        <v>479</v>
      </c>
      <c r="B69" s="8" t="s">
        <v>88</v>
      </c>
      <c r="C69" s="8" t="s">
        <v>89</v>
      </c>
      <c r="D69" s="8" t="s">
        <v>90</v>
      </c>
      <c r="E69" s="9" t="s">
        <v>31</v>
      </c>
      <c r="F69" s="9" t="s">
        <v>480</v>
      </c>
      <c r="G69" s="9" t="s">
        <v>57</v>
      </c>
      <c r="H69" s="9" t="s">
        <v>18</v>
      </c>
      <c r="I69" s="10">
        <v>161302.3</v>
      </c>
      <c r="J69" s="10" t="s">
        <v>20</v>
      </c>
      <c r="K69" s="10" t="s">
        <v>20</v>
      </c>
      <c r="L69" s="10" t="s">
        <v>20</v>
      </c>
      <c r="M69" s="8" t="s">
        <v>248</v>
      </c>
      <c r="N69" s="8" t="s">
        <v>401</v>
      </c>
    </row>
    <row r="70" spans="1:14" ht="252">
      <c r="A70" s="7" t="s">
        <v>343</v>
      </c>
      <c r="B70" s="8" t="s">
        <v>91</v>
      </c>
      <c r="C70" s="8" t="s">
        <v>92</v>
      </c>
      <c r="D70" s="8" t="s">
        <v>93</v>
      </c>
      <c r="E70" s="9" t="s">
        <v>94</v>
      </c>
      <c r="F70" s="9" t="s">
        <v>95</v>
      </c>
      <c r="G70" s="9" t="s">
        <v>96</v>
      </c>
      <c r="H70" s="9" t="s">
        <v>27</v>
      </c>
      <c r="I70" s="10">
        <v>20081.8</v>
      </c>
      <c r="J70" s="10" t="s">
        <v>20</v>
      </c>
      <c r="K70" s="10" t="s">
        <v>20</v>
      </c>
      <c r="L70" s="10" t="s">
        <v>20</v>
      </c>
      <c r="M70" s="8" t="s">
        <v>249</v>
      </c>
      <c r="N70" s="8" t="s">
        <v>402</v>
      </c>
    </row>
    <row r="71" spans="1:14" ht="276">
      <c r="A71" s="8" t="s">
        <v>344</v>
      </c>
      <c r="B71" s="8" t="s">
        <v>97</v>
      </c>
      <c r="C71" s="8" t="s">
        <v>98</v>
      </c>
      <c r="D71" s="8" t="s">
        <v>99</v>
      </c>
      <c r="E71" s="9" t="s">
        <v>85</v>
      </c>
      <c r="F71" s="9" t="s">
        <v>100</v>
      </c>
      <c r="G71" s="9" t="s">
        <v>57</v>
      </c>
      <c r="H71" s="9" t="s">
        <v>18</v>
      </c>
      <c r="I71" s="10">
        <v>31660.3</v>
      </c>
      <c r="J71" s="10" t="s">
        <v>20</v>
      </c>
      <c r="K71" s="10" t="s">
        <v>20</v>
      </c>
      <c r="L71" s="10" t="s">
        <v>20</v>
      </c>
      <c r="M71" s="28" t="s">
        <v>649</v>
      </c>
      <c r="N71" s="8" t="s">
        <v>676</v>
      </c>
    </row>
    <row r="72" spans="1:14" ht="269.25" customHeight="1">
      <c r="A72" s="8" t="s">
        <v>345</v>
      </c>
      <c r="B72" s="8" t="s">
        <v>97</v>
      </c>
      <c r="C72" s="8" t="s">
        <v>98</v>
      </c>
      <c r="D72" s="8" t="s">
        <v>99</v>
      </c>
      <c r="E72" s="9" t="s">
        <v>85</v>
      </c>
      <c r="F72" s="9" t="s">
        <v>101</v>
      </c>
      <c r="G72" s="9" t="s">
        <v>57</v>
      </c>
      <c r="H72" s="9" t="s">
        <v>18</v>
      </c>
      <c r="I72" s="10">
        <v>126799.2</v>
      </c>
      <c r="J72" s="10" t="s">
        <v>20</v>
      </c>
      <c r="K72" s="10" t="s">
        <v>20</v>
      </c>
      <c r="L72" s="10" t="s">
        <v>20</v>
      </c>
      <c r="M72" s="28" t="s">
        <v>649</v>
      </c>
      <c r="N72" s="8" t="s">
        <v>676</v>
      </c>
    </row>
    <row r="73" spans="1:14" s="6" customFormat="1" ht="144">
      <c r="A73" s="29" t="s">
        <v>481</v>
      </c>
      <c r="B73" s="30" t="s">
        <v>482</v>
      </c>
      <c r="C73" s="31" t="s">
        <v>483</v>
      </c>
      <c r="D73" s="31" t="s">
        <v>484</v>
      </c>
      <c r="E73" s="32" t="s">
        <v>85</v>
      </c>
      <c r="F73" s="32" t="s">
        <v>485</v>
      </c>
      <c r="G73" s="32" t="s">
        <v>43</v>
      </c>
      <c r="H73" s="32" t="s">
        <v>44</v>
      </c>
      <c r="I73" s="33">
        <v>43423.8</v>
      </c>
      <c r="J73" s="34" t="s">
        <v>20</v>
      </c>
      <c r="K73" s="34" t="s">
        <v>20</v>
      </c>
      <c r="L73" s="34" t="s">
        <v>20</v>
      </c>
      <c r="M73" s="8" t="s">
        <v>505</v>
      </c>
      <c r="N73" s="8" t="s">
        <v>486</v>
      </c>
    </row>
    <row r="74" spans="1:14" s="6" customFormat="1" ht="180">
      <c r="A74" s="29" t="s">
        <v>530</v>
      </c>
      <c r="B74" s="30" t="s">
        <v>531</v>
      </c>
      <c r="C74" s="31" t="s">
        <v>532</v>
      </c>
      <c r="D74" s="31" t="s">
        <v>533</v>
      </c>
      <c r="E74" s="32" t="s">
        <v>75</v>
      </c>
      <c r="F74" s="32" t="s">
        <v>534</v>
      </c>
      <c r="G74" s="32" t="s">
        <v>535</v>
      </c>
      <c r="H74" s="32" t="s">
        <v>62</v>
      </c>
      <c r="I74" s="33">
        <v>381875.4</v>
      </c>
      <c r="J74" s="34" t="s">
        <v>20</v>
      </c>
      <c r="K74" s="34" t="s">
        <v>20</v>
      </c>
      <c r="L74" s="34" t="s">
        <v>20</v>
      </c>
      <c r="M74" s="8" t="s">
        <v>536</v>
      </c>
      <c r="N74" s="8" t="s">
        <v>605</v>
      </c>
    </row>
    <row r="75" spans="1:14" s="6" customFormat="1" ht="252">
      <c r="A75" s="29" t="s">
        <v>537</v>
      </c>
      <c r="B75" s="30" t="s">
        <v>538</v>
      </c>
      <c r="C75" s="31" t="s">
        <v>539</v>
      </c>
      <c r="D75" s="31" t="s">
        <v>540</v>
      </c>
      <c r="E75" s="32" t="s">
        <v>75</v>
      </c>
      <c r="F75" s="32" t="s">
        <v>541</v>
      </c>
      <c r="G75" s="32" t="s">
        <v>542</v>
      </c>
      <c r="H75" s="32" t="s">
        <v>65</v>
      </c>
      <c r="I75" s="33">
        <v>202099</v>
      </c>
      <c r="J75" s="34" t="s">
        <v>20</v>
      </c>
      <c r="K75" s="34" t="s">
        <v>20</v>
      </c>
      <c r="L75" s="34" t="s">
        <v>20</v>
      </c>
      <c r="M75" s="8" t="s">
        <v>543</v>
      </c>
      <c r="N75" s="8" t="s">
        <v>544</v>
      </c>
    </row>
    <row r="76" spans="1:14" ht="144">
      <c r="A76" s="7">
        <v>1039398</v>
      </c>
      <c r="B76" s="8" t="s">
        <v>102</v>
      </c>
      <c r="C76" s="8" t="s">
        <v>103</v>
      </c>
      <c r="D76" s="8" t="s">
        <v>104</v>
      </c>
      <c r="E76" s="9" t="s">
        <v>61</v>
      </c>
      <c r="F76" s="9" t="s">
        <v>105</v>
      </c>
      <c r="G76" s="9" t="s">
        <v>106</v>
      </c>
      <c r="H76" s="9" t="s">
        <v>107</v>
      </c>
      <c r="I76" s="10">
        <v>223369.8</v>
      </c>
      <c r="J76" s="10" t="s">
        <v>20</v>
      </c>
      <c r="K76" s="10" t="s">
        <v>20</v>
      </c>
      <c r="L76" s="10" t="s">
        <v>20</v>
      </c>
      <c r="M76" s="8" t="s">
        <v>250</v>
      </c>
      <c r="N76" s="35" t="s">
        <v>403</v>
      </c>
    </row>
    <row r="77" spans="1:14" ht="164.25" customHeight="1">
      <c r="A77" s="7">
        <v>1039402</v>
      </c>
      <c r="B77" s="8" t="s">
        <v>108</v>
      </c>
      <c r="C77" s="8" t="s">
        <v>109</v>
      </c>
      <c r="D77" s="8" t="s">
        <v>110</v>
      </c>
      <c r="E77" s="9" t="s">
        <v>61</v>
      </c>
      <c r="F77" s="9" t="s">
        <v>111</v>
      </c>
      <c r="G77" s="9" t="s">
        <v>57</v>
      </c>
      <c r="H77" s="9" t="s">
        <v>18</v>
      </c>
      <c r="I77" s="10">
        <v>47442.4</v>
      </c>
      <c r="J77" s="10" t="s">
        <v>20</v>
      </c>
      <c r="K77" s="10" t="s">
        <v>20</v>
      </c>
      <c r="L77" s="10" t="s">
        <v>20</v>
      </c>
      <c r="M77" s="8" t="s">
        <v>487</v>
      </c>
      <c r="N77" s="8" t="s">
        <v>403</v>
      </c>
    </row>
    <row r="78" spans="1:14" ht="144">
      <c r="A78" s="7">
        <v>1039403</v>
      </c>
      <c r="B78" s="8" t="s">
        <v>108</v>
      </c>
      <c r="C78" s="8" t="s">
        <v>109</v>
      </c>
      <c r="D78" s="8" t="s">
        <v>110</v>
      </c>
      <c r="E78" s="9" t="s">
        <v>61</v>
      </c>
      <c r="F78" s="9" t="s">
        <v>112</v>
      </c>
      <c r="G78" s="9" t="s">
        <v>57</v>
      </c>
      <c r="H78" s="9" t="s">
        <v>18</v>
      </c>
      <c r="I78" s="10">
        <v>163701.9</v>
      </c>
      <c r="J78" s="10" t="s">
        <v>20</v>
      </c>
      <c r="K78" s="10" t="s">
        <v>20</v>
      </c>
      <c r="L78" s="10" t="s">
        <v>20</v>
      </c>
      <c r="M78" s="8" t="s">
        <v>487</v>
      </c>
      <c r="N78" s="8" t="s">
        <v>403</v>
      </c>
    </row>
    <row r="79" spans="1:14" ht="144">
      <c r="A79" s="7">
        <v>1039404</v>
      </c>
      <c r="B79" s="8" t="s">
        <v>108</v>
      </c>
      <c r="C79" s="8" t="s">
        <v>109</v>
      </c>
      <c r="D79" s="8" t="s">
        <v>110</v>
      </c>
      <c r="E79" s="9" t="s">
        <v>61</v>
      </c>
      <c r="F79" s="9" t="s">
        <v>113</v>
      </c>
      <c r="G79" s="9" t="s">
        <v>57</v>
      </c>
      <c r="H79" s="9" t="s">
        <v>18</v>
      </c>
      <c r="I79" s="10">
        <v>197386</v>
      </c>
      <c r="J79" s="10" t="s">
        <v>20</v>
      </c>
      <c r="K79" s="10" t="s">
        <v>20</v>
      </c>
      <c r="L79" s="10" t="s">
        <v>20</v>
      </c>
      <c r="M79" s="8" t="s">
        <v>487</v>
      </c>
      <c r="N79" s="8" t="s">
        <v>403</v>
      </c>
    </row>
    <row r="80" spans="1:14" ht="120">
      <c r="A80" s="7" t="s">
        <v>346</v>
      </c>
      <c r="B80" s="8" t="s">
        <v>114</v>
      </c>
      <c r="C80" s="8" t="s">
        <v>115</v>
      </c>
      <c r="D80" s="8" t="s">
        <v>116</v>
      </c>
      <c r="E80" s="9" t="s">
        <v>63</v>
      </c>
      <c r="F80" s="9" t="s">
        <v>117</v>
      </c>
      <c r="G80" s="9" t="s">
        <v>118</v>
      </c>
      <c r="H80" s="9" t="s">
        <v>62</v>
      </c>
      <c r="I80" s="10">
        <v>119857.9</v>
      </c>
      <c r="J80" s="10" t="s">
        <v>20</v>
      </c>
      <c r="K80" s="10" t="s">
        <v>20</v>
      </c>
      <c r="L80" s="10" t="s">
        <v>20</v>
      </c>
      <c r="M80" s="18" t="s">
        <v>251</v>
      </c>
      <c r="N80" s="35" t="s">
        <v>404</v>
      </c>
    </row>
    <row r="81" spans="1:14" ht="120">
      <c r="A81" s="7" t="s">
        <v>347</v>
      </c>
      <c r="B81" s="8" t="s">
        <v>114</v>
      </c>
      <c r="C81" s="8" t="s">
        <v>115</v>
      </c>
      <c r="D81" s="8" t="s">
        <v>116</v>
      </c>
      <c r="E81" s="9" t="s">
        <v>63</v>
      </c>
      <c r="F81" s="9" t="s">
        <v>119</v>
      </c>
      <c r="G81" s="9" t="s">
        <v>118</v>
      </c>
      <c r="H81" s="9" t="s">
        <v>62</v>
      </c>
      <c r="I81" s="10">
        <v>238563.9</v>
      </c>
      <c r="J81" s="10" t="s">
        <v>20</v>
      </c>
      <c r="K81" s="10" t="s">
        <v>20</v>
      </c>
      <c r="L81" s="10" t="s">
        <v>20</v>
      </c>
      <c r="M81" s="18" t="s">
        <v>251</v>
      </c>
      <c r="N81" s="35" t="s">
        <v>404</v>
      </c>
    </row>
    <row r="82" spans="1:14" ht="120">
      <c r="A82" s="7" t="s">
        <v>348</v>
      </c>
      <c r="B82" s="8" t="s">
        <v>114</v>
      </c>
      <c r="C82" s="8" t="s">
        <v>115</v>
      </c>
      <c r="D82" s="8" t="s">
        <v>116</v>
      </c>
      <c r="E82" s="9" t="s">
        <v>63</v>
      </c>
      <c r="F82" s="9" t="s">
        <v>120</v>
      </c>
      <c r="G82" s="9" t="s">
        <v>118</v>
      </c>
      <c r="H82" s="9" t="s">
        <v>62</v>
      </c>
      <c r="I82" s="10">
        <v>476744.8</v>
      </c>
      <c r="J82" s="10" t="s">
        <v>20</v>
      </c>
      <c r="K82" s="10" t="s">
        <v>20</v>
      </c>
      <c r="L82" s="10" t="s">
        <v>20</v>
      </c>
      <c r="M82" s="18" t="s">
        <v>251</v>
      </c>
      <c r="N82" s="35" t="s">
        <v>404</v>
      </c>
    </row>
    <row r="83" spans="1:14" ht="192">
      <c r="A83" s="7" t="s">
        <v>545</v>
      </c>
      <c r="B83" s="8" t="s">
        <v>546</v>
      </c>
      <c r="C83" s="8" t="s">
        <v>547</v>
      </c>
      <c r="D83" s="8" t="s">
        <v>548</v>
      </c>
      <c r="E83" s="9" t="s">
        <v>61</v>
      </c>
      <c r="F83" s="9" t="s">
        <v>121</v>
      </c>
      <c r="G83" s="9" t="s">
        <v>549</v>
      </c>
      <c r="H83" s="9" t="s">
        <v>550</v>
      </c>
      <c r="I83" s="10">
        <v>371954.6</v>
      </c>
      <c r="J83" s="10" t="s">
        <v>20</v>
      </c>
      <c r="K83" s="10" t="s">
        <v>20</v>
      </c>
      <c r="L83" s="10" t="s">
        <v>20</v>
      </c>
      <c r="M83" s="18" t="s">
        <v>551</v>
      </c>
      <c r="N83" s="35" t="s">
        <v>552</v>
      </c>
    </row>
    <row r="84" spans="1:14" ht="156">
      <c r="A84" s="7" t="s">
        <v>349</v>
      </c>
      <c r="B84" s="8" t="s">
        <v>122</v>
      </c>
      <c r="C84" s="8" t="s">
        <v>123</v>
      </c>
      <c r="D84" s="8" t="s">
        <v>124</v>
      </c>
      <c r="E84" s="9" t="s">
        <v>61</v>
      </c>
      <c r="F84" s="9" t="s">
        <v>405</v>
      </c>
      <c r="G84" s="9" t="s">
        <v>273</v>
      </c>
      <c r="H84" s="9" t="s">
        <v>274</v>
      </c>
      <c r="I84" s="10">
        <v>126220.6</v>
      </c>
      <c r="J84" s="10" t="s">
        <v>20</v>
      </c>
      <c r="K84" s="10" t="s">
        <v>20</v>
      </c>
      <c r="L84" s="10" t="s">
        <v>20</v>
      </c>
      <c r="M84" s="8" t="s">
        <v>252</v>
      </c>
      <c r="N84" s="35" t="s">
        <v>406</v>
      </c>
    </row>
    <row r="85" spans="1:14" ht="132">
      <c r="A85" s="7" t="s">
        <v>350</v>
      </c>
      <c r="B85" s="8" t="s">
        <v>125</v>
      </c>
      <c r="C85" s="8" t="s">
        <v>126</v>
      </c>
      <c r="D85" s="8" t="s">
        <v>127</v>
      </c>
      <c r="E85" s="9" t="s">
        <v>63</v>
      </c>
      <c r="F85" s="9" t="s">
        <v>121</v>
      </c>
      <c r="G85" s="9" t="s">
        <v>128</v>
      </c>
      <c r="H85" s="9" t="s">
        <v>18</v>
      </c>
      <c r="I85" s="10">
        <v>382989.3</v>
      </c>
      <c r="J85" s="10" t="s">
        <v>20</v>
      </c>
      <c r="K85" s="10" t="s">
        <v>20</v>
      </c>
      <c r="L85" s="10" t="s">
        <v>20</v>
      </c>
      <c r="M85" s="8" t="s">
        <v>253</v>
      </c>
      <c r="N85" s="35" t="s">
        <v>407</v>
      </c>
    </row>
    <row r="86" spans="1:14" s="6" customFormat="1" ht="120">
      <c r="A86" s="29" t="s">
        <v>506</v>
      </c>
      <c r="B86" s="30" t="s">
        <v>488</v>
      </c>
      <c r="C86" s="31" t="s">
        <v>489</v>
      </c>
      <c r="D86" s="31" t="s">
        <v>490</v>
      </c>
      <c r="E86" s="32" t="s">
        <v>61</v>
      </c>
      <c r="F86" s="32" t="s">
        <v>491</v>
      </c>
      <c r="G86" s="32" t="s">
        <v>492</v>
      </c>
      <c r="H86" s="32" t="s">
        <v>493</v>
      </c>
      <c r="I86" s="33">
        <v>74999</v>
      </c>
      <c r="J86" s="34" t="s">
        <v>20</v>
      </c>
      <c r="K86" s="33" t="s">
        <v>20</v>
      </c>
      <c r="L86" s="34" t="s">
        <v>20</v>
      </c>
      <c r="M86" s="8" t="s">
        <v>251</v>
      </c>
      <c r="N86" s="8" t="s">
        <v>404</v>
      </c>
    </row>
    <row r="87" spans="1:14" s="6" customFormat="1" ht="120">
      <c r="A87" s="29" t="s">
        <v>507</v>
      </c>
      <c r="B87" s="30" t="s">
        <v>488</v>
      </c>
      <c r="C87" s="31" t="s">
        <v>489</v>
      </c>
      <c r="D87" s="31" t="s">
        <v>490</v>
      </c>
      <c r="E87" s="32" t="s">
        <v>61</v>
      </c>
      <c r="F87" s="32" t="s">
        <v>494</v>
      </c>
      <c r="G87" s="32" t="s">
        <v>492</v>
      </c>
      <c r="H87" s="32" t="s">
        <v>493</v>
      </c>
      <c r="I87" s="33">
        <v>299996</v>
      </c>
      <c r="J87" s="34" t="s">
        <v>20</v>
      </c>
      <c r="K87" s="33" t="s">
        <v>20</v>
      </c>
      <c r="L87" s="34" t="s">
        <v>20</v>
      </c>
      <c r="M87" s="8" t="s">
        <v>251</v>
      </c>
      <c r="N87" s="8" t="s">
        <v>404</v>
      </c>
    </row>
    <row r="88" spans="1:14" s="6" customFormat="1" ht="144">
      <c r="A88" s="29" t="s">
        <v>508</v>
      </c>
      <c r="B88" s="30" t="s">
        <v>495</v>
      </c>
      <c r="C88" s="31" t="s">
        <v>496</v>
      </c>
      <c r="D88" s="31" t="s">
        <v>497</v>
      </c>
      <c r="E88" s="32" t="s">
        <v>61</v>
      </c>
      <c r="F88" s="32" t="s">
        <v>498</v>
      </c>
      <c r="G88" s="32" t="s">
        <v>499</v>
      </c>
      <c r="H88" s="32" t="s">
        <v>27</v>
      </c>
      <c r="I88" s="33">
        <v>207196.9</v>
      </c>
      <c r="J88" s="34" t="s">
        <v>20</v>
      </c>
      <c r="K88" s="33" t="s">
        <v>20</v>
      </c>
      <c r="L88" s="34" t="s">
        <v>20</v>
      </c>
      <c r="M88" s="8" t="s">
        <v>250</v>
      </c>
      <c r="N88" s="8" t="s">
        <v>403</v>
      </c>
    </row>
    <row r="89" spans="1:14" s="6" customFormat="1" ht="144">
      <c r="A89" s="29" t="s">
        <v>509</v>
      </c>
      <c r="B89" s="30" t="s">
        <v>495</v>
      </c>
      <c r="C89" s="31" t="s">
        <v>496</v>
      </c>
      <c r="D89" s="31" t="s">
        <v>497</v>
      </c>
      <c r="E89" s="32" t="s">
        <v>61</v>
      </c>
      <c r="F89" s="32" t="s">
        <v>500</v>
      </c>
      <c r="G89" s="32" t="s">
        <v>499</v>
      </c>
      <c r="H89" s="32" t="s">
        <v>27</v>
      </c>
      <c r="I89" s="33">
        <v>207196.9</v>
      </c>
      <c r="J89" s="34" t="s">
        <v>20</v>
      </c>
      <c r="K89" s="33" t="s">
        <v>20</v>
      </c>
      <c r="L89" s="34" t="s">
        <v>20</v>
      </c>
      <c r="M89" s="8" t="s">
        <v>250</v>
      </c>
      <c r="N89" s="8" t="s">
        <v>403</v>
      </c>
    </row>
    <row r="90" spans="1:14" s="6" customFormat="1" ht="144">
      <c r="A90" s="29">
        <v>1039278</v>
      </c>
      <c r="B90" s="30" t="s">
        <v>495</v>
      </c>
      <c r="C90" s="31" t="s">
        <v>496</v>
      </c>
      <c r="D90" s="31" t="s">
        <v>497</v>
      </c>
      <c r="E90" s="32" t="s">
        <v>61</v>
      </c>
      <c r="F90" s="32" t="s">
        <v>501</v>
      </c>
      <c r="G90" s="32" t="s">
        <v>499</v>
      </c>
      <c r="H90" s="32" t="s">
        <v>27</v>
      </c>
      <c r="I90" s="33">
        <v>207196.9</v>
      </c>
      <c r="J90" s="34" t="s">
        <v>20</v>
      </c>
      <c r="K90" s="33" t="s">
        <v>20</v>
      </c>
      <c r="L90" s="34" t="s">
        <v>20</v>
      </c>
      <c r="M90" s="8" t="s">
        <v>250</v>
      </c>
      <c r="N90" s="8" t="s">
        <v>403</v>
      </c>
    </row>
    <row r="91" spans="1:14" s="6" customFormat="1" ht="144">
      <c r="A91" s="29">
        <v>1039279</v>
      </c>
      <c r="B91" s="30" t="s">
        <v>495</v>
      </c>
      <c r="C91" s="31" t="s">
        <v>496</v>
      </c>
      <c r="D91" s="31" t="s">
        <v>497</v>
      </c>
      <c r="E91" s="32" t="s">
        <v>61</v>
      </c>
      <c r="F91" s="32" t="s">
        <v>502</v>
      </c>
      <c r="G91" s="32" t="s">
        <v>499</v>
      </c>
      <c r="H91" s="32" t="s">
        <v>27</v>
      </c>
      <c r="I91" s="33">
        <v>207196.9</v>
      </c>
      <c r="J91" s="34" t="s">
        <v>20</v>
      </c>
      <c r="K91" s="33" t="s">
        <v>20</v>
      </c>
      <c r="L91" s="34" t="s">
        <v>20</v>
      </c>
      <c r="M91" s="8" t="s">
        <v>250</v>
      </c>
      <c r="N91" s="8" t="s">
        <v>403</v>
      </c>
    </row>
    <row r="92" spans="1:14" s="6" customFormat="1" ht="252">
      <c r="A92" s="29" t="s">
        <v>553</v>
      </c>
      <c r="B92" s="30" t="s">
        <v>554</v>
      </c>
      <c r="C92" s="31" t="s">
        <v>555</v>
      </c>
      <c r="D92" s="31" t="s">
        <v>556</v>
      </c>
      <c r="E92" s="32" t="s">
        <v>61</v>
      </c>
      <c r="F92" s="32" t="s">
        <v>557</v>
      </c>
      <c r="G92" s="32" t="s">
        <v>558</v>
      </c>
      <c r="H92" s="32" t="s">
        <v>62</v>
      </c>
      <c r="I92" s="33">
        <v>230835.7</v>
      </c>
      <c r="J92" s="34" t="s">
        <v>20</v>
      </c>
      <c r="K92" s="33" t="s">
        <v>20</v>
      </c>
      <c r="L92" s="34" t="s">
        <v>20</v>
      </c>
      <c r="M92" s="8" t="s">
        <v>559</v>
      </c>
      <c r="N92" s="8" t="s">
        <v>560</v>
      </c>
    </row>
    <row r="93" spans="1:14" s="6" customFormat="1" ht="132">
      <c r="A93" s="29" t="s">
        <v>561</v>
      </c>
      <c r="B93" s="30" t="s">
        <v>562</v>
      </c>
      <c r="C93" s="31" t="s">
        <v>563</v>
      </c>
      <c r="D93" s="31" t="s">
        <v>564</v>
      </c>
      <c r="E93" s="32" t="s">
        <v>410</v>
      </c>
      <c r="F93" s="32" t="s">
        <v>565</v>
      </c>
      <c r="G93" s="32" t="s">
        <v>128</v>
      </c>
      <c r="H93" s="32" t="s">
        <v>18</v>
      </c>
      <c r="I93" s="33">
        <v>188960.7</v>
      </c>
      <c r="J93" s="34" t="s">
        <v>20</v>
      </c>
      <c r="K93" s="33" t="s">
        <v>20</v>
      </c>
      <c r="L93" s="34" t="s">
        <v>20</v>
      </c>
      <c r="M93" s="8" t="s">
        <v>566</v>
      </c>
      <c r="N93" s="8" t="s">
        <v>606</v>
      </c>
    </row>
    <row r="94" spans="1:14" s="6" customFormat="1" ht="132">
      <c r="A94" s="29" t="s">
        <v>567</v>
      </c>
      <c r="B94" s="30" t="s">
        <v>562</v>
      </c>
      <c r="C94" s="31" t="s">
        <v>563</v>
      </c>
      <c r="D94" s="31" t="s">
        <v>564</v>
      </c>
      <c r="E94" s="32" t="s">
        <v>410</v>
      </c>
      <c r="F94" s="32" t="s">
        <v>568</v>
      </c>
      <c r="G94" s="32" t="s">
        <v>128</v>
      </c>
      <c r="H94" s="32" t="s">
        <v>18</v>
      </c>
      <c r="I94" s="33">
        <v>376998.3</v>
      </c>
      <c r="J94" s="34" t="s">
        <v>20</v>
      </c>
      <c r="K94" s="33" t="s">
        <v>20</v>
      </c>
      <c r="L94" s="34" t="s">
        <v>20</v>
      </c>
      <c r="M94" s="8" t="s">
        <v>566</v>
      </c>
      <c r="N94" s="8" t="s">
        <v>606</v>
      </c>
    </row>
    <row r="95" spans="1:14" s="6" customFormat="1" ht="132">
      <c r="A95" s="29" t="s">
        <v>569</v>
      </c>
      <c r="B95" s="30" t="s">
        <v>562</v>
      </c>
      <c r="C95" s="31" t="s">
        <v>563</v>
      </c>
      <c r="D95" s="31" t="s">
        <v>564</v>
      </c>
      <c r="E95" s="32" t="s">
        <v>410</v>
      </c>
      <c r="F95" s="32" t="s">
        <v>570</v>
      </c>
      <c r="G95" s="32" t="s">
        <v>128</v>
      </c>
      <c r="H95" s="32" t="s">
        <v>18</v>
      </c>
      <c r="I95" s="33">
        <v>376998.3</v>
      </c>
      <c r="J95" s="34" t="s">
        <v>20</v>
      </c>
      <c r="K95" s="33" t="s">
        <v>20</v>
      </c>
      <c r="L95" s="34" t="s">
        <v>20</v>
      </c>
      <c r="M95" s="8" t="s">
        <v>566</v>
      </c>
      <c r="N95" s="8" t="s">
        <v>606</v>
      </c>
    </row>
    <row r="96" spans="1:14" ht="192">
      <c r="A96" s="7">
        <v>1069140</v>
      </c>
      <c r="B96" s="8" t="s">
        <v>129</v>
      </c>
      <c r="C96" s="8" t="s">
        <v>130</v>
      </c>
      <c r="D96" s="8" t="s">
        <v>131</v>
      </c>
      <c r="E96" s="9" t="s">
        <v>275</v>
      </c>
      <c r="F96" s="9" t="s">
        <v>276</v>
      </c>
      <c r="G96" s="9" t="s">
        <v>132</v>
      </c>
      <c r="H96" s="9" t="s">
        <v>133</v>
      </c>
      <c r="I96" s="10">
        <v>30874.4</v>
      </c>
      <c r="J96" s="10" t="s">
        <v>20</v>
      </c>
      <c r="K96" s="10" t="s">
        <v>20</v>
      </c>
      <c r="L96" s="10" t="s">
        <v>20</v>
      </c>
      <c r="M96" s="8" t="s">
        <v>254</v>
      </c>
      <c r="N96" s="35" t="s">
        <v>408</v>
      </c>
    </row>
    <row r="97" spans="1:14" ht="180">
      <c r="A97" s="7" t="s">
        <v>351</v>
      </c>
      <c r="B97" s="8" t="s">
        <v>134</v>
      </c>
      <c r="C97" s="8" t="s">
        <v>135</v>
      </c>
      <c r="D97" s="8" t="s">
        <v>136</v>
      </c>
      <c r="E97" s="9" t="s">
        <v>137</v>
      </c>
      <c r="F97" s="9" t="s">
        <v>138</v>
      </c>
      <c r="G97" s="9" t="s">
        <v>139</v>
      </c>
      <c r="H97" s="9" t="s">
        <v>65</v>
      </c>
      <c r="I97" s="10">
        <v>61790.1</v>
      </c>
      <c r="J97" s="10" t="s">
        <v>20</v>
      </c>
      <c r="K97" s="10" t="s">
        <v>20</v>
      </c>
      <c r="L97" s="10" t="s">
        <v>20</v>
      </c>
      <c r="M97" s="8" t="s">
        <v>629</v>
      </c>
      <c r="N97" s="35" t="s">
        <v>409</v>
      </c>
    </row>
    <row r="98" spans="1:14" s="62" customFormat="1" ht="180">
      <c r="A98" s="36" t="s">
        <v>352</v>
      </c>
      <c r="B98" s="37" t="s">
        <v>134</v>
      </c>
      <c r="C98" s="38" t="s">
        <v>135</v>
      </c>
      <c r="D98" s="38" t="s">
        <v>136</v>
      </c>
      <c r="E98" s="39" t="s">
        <v>137</v>
      </c>
      <c r="F98" s="39" t="s">
        <v>288</v>
      </c>
      <c r="G98" s="39" t="s">
        <v>139</v>
      </c>
      <c r="H98" s="39" t="s">
        <v>65</v>
      </c>
      <c r="I98" s="10">
        <v>13731.1</v>
      </c>
      <c r="J98" s="10" t="s">
        <v>20</v>
      </c>
      <c r="K98" s="10" t="s">
        <v>20</v>
      </c>
      <c r="L98" s="10" t="s">
        <v>20</v>
      </c>
      <c r="M98" s="40" t="s">
        <v>629</v>
      </c>
      <c r="N98" s="35" t="s">
        <v>409</v>
      </c>
    </row>
    <row r="99" spans="1:14" s="62" customFormat="1" ht="180">
      <c r="A99" s="36" t="s">
        <v>442</v>
      </c>
      <c r="B99" s="37" t="s">
        <v>134</v>
      </c>
      <c r="C99" s="38" t="s">
        <v>135</v>
      </c>
      <c r="D99" s="38" t="s">
        <v>443</v>
      </c>
      <c r="E99" s="39" t="s">
        <v>137</v>
      </c>
      <c r="F99" s="39" t="s">
        <v>444</v>
      </c>
      <c r="G99" s="39" t="s">
        <v>467</v>
      </c>
      <c r="H99" s="39" t="s">
        <v>445</v>
      </c>
      <c r="I99" s="10">
        <v>61790.1</v>
      </c>
      <c r="J99" s="10" t="s">
        <v>20</v>
      </c>
      <c r="K99" s="10" t="s">
        <v>20</v>
      </c>
      <c r="L99" s="10" t="s">
        <v>20</v>
      </c>
      <c r="M99" s="40" t="s">
        <v>630</v>
      </c>
      <c r="N99" s="35" t="s">
        <v>409</v>
      </c>
    </row>
    <row r="100" spans="1:14" s="62" customFormat="1" ht="180">
      <c r="A100" s="36" t="s">
        <v>446</v>
      </c>
      <c r="B100" s="37" t="s">
        <v>134</v>
      </c>
      <c r="C100" s="38" t="s">
        <v>135</v>
      </c>
      <c r="D100" s="38" t="s">
        <v>447</v>
      </c>
      <c r="E100" s="39" t="s">
        <v>137</v>
      </c>
      <c r="F100" s="39" t="s">
        <v>448</v>
      </c>
      <c r="G100" s="39" t="s">
        <v>432</v>
      </c>
      <c r="H100" s="39" t="s">
        <v>33</v>
      </c>
      <c r="I100" s="10">
        <v>61790.1</v>
      </c>
      <c r="J100" s="10" t="s">
        <v>20</v>
      </c>
      <c r="K100" s="10" t="s">
        <v>20</v>
      </c>
      <c r="L100" s="10" t="s">
        <v>20</v>
      </c>
      <c r="M100" s="40" t="s">
        <v>629</v>
      </c>
      <c r="N100" s="35" t="s">
        <v>409</v>
      </c>
    </row>
    <row r="101" spans="1:14" s="62" customFormat="1" ht="180">
      <c r="A101" s="36" t="s">
        <v>650</v>
      </c>
      <c r="B101" s="37" t="s">
        <v>134</v>
      </c>
      <c r="C101" s="38" t="s">
        <v>135</v>
      </c>
      <c r="D101" s="38" t="s">
        <v>651</v>
      </c>
      <c r="E101" s="39" t="s">
        <v>137</v>
      </c>
      <c r="F101" s="39" t="s">
        <v>652</v>
      </c>
      <c r="G101" s="39" t="s">
        <v>653</v>
      </c>
      <c r="H101" s="39" t="s">
        <v>654</v>
      </c>
      <c r="I101" s="10">
        <v>13731.1</v>
      </c>
      <c r="J101" s="10" t="s">
        <v>20</v>
      </c>
      <c r="K101" s="10" t="s">
        <v>20</v>
      </c>
      <c r="L101" s="10" t="s">
        <v>20</v>
      </c>
      <c r="M101" s="40" t="s">
        <v>655</v>
      </c>
      <c r="N101" s="35" t="s">
        <v>409</v>
      </c>
    </row>
    <row r="102" spans="1:14" s="62" customFormat="1" ht="180">
      <c r="A102" s="36" t="s">
        <v>656</v>
      </c>
      <c r="B102" s="37" t="s">
        <v>134</v>
      </c>
      <c r="C102" s="38" t="s">
        <v>135</v>
      </c>
      <c r="D102" s="38" t="s">
        <v>651</v>
      </c>
      <c r="E102" s="39" t="s">
        <v>137</v>
      </c>
      <c r="F102" s="39" t="s">
        <v>444</v>
      </c>
      <c r="G102" s="39" t="s">
        <v>653</v>
      </c>
      <c r="H102" s="39" t="s">
        <v>654</v>
      </c>
      <c r="I102" s="10">
        <v>61790.1</v>
      </c>
      <c r="J102" s="10" t="s">
        <v>20</v>
      </c>
      <c r="K102" s="10" t="s">
        <v>20</v>
      </c>
      <c r="L102" s="10" t="s">
        <v>20</v>
      </c>
      <c r="M102" s="40" t="s">
        <v>655</v>
      </c>
      <c r="N102" s="35" t="s">
        <v>409</v>
      </c>
    </row>
    <row r="103" spans="1:14" s="62" customFormat="1" ht="144">
      <c r="A103" s="36" t="s">
        <v>571</v>
      </c>
      <c r="B103" s="37" t="s">
        <v>572</v>
      </c>
      <c r="C103" s="38" t="s">
        <v>573</v>
      </c>
      <c r="D103" s="38" t="s">
        <v>574</v>
      </c>
      <c r="E103" s="39" t="s">
        <v>575</v>
      </c>
      <c r="F103" s="39" t="s">
        <v>576</v>
      </c>
      <c r="G103" s="39" t="s">
        <v>577</v>
      </c>
      <c r="H103" s="39" t="s">
        <v>44</v>
      </c>
      <c r="I103" s="10">
        <v>336448.1</v>
      </c>
      <c r="J103" s="10" t="s">
        <v>578</v>
      </c>
      <c r="K103" s="10">
        <f>I103/112/40*160</f>
        <v>12016.003571428571</v>
      </c>
      <c r="L103" s="10" t="s">
        <v>20</v>
      </c>
      <c r="M103" s="40" t="s">
        <v>579</v>
      </c>
      <c r="N103" s="35" t="s">
        <v>677</v>
      </c>
    </row>
    <row r="104" spans="1:14" s="62" customFormat="1" ht="144">
      <c r="A104" s="36" t="s">
        <v>580</v>
      </c>
      <c r="B104" s="37" t="s">
        <v>581</v>
      </c>
      <c r="C104" s="38" t="s">
        <v>582</v>
      </c>
      <c r="D104" s="38" t="s">
        <v>583</v>
      </c>
      <c r="E104" s="39" t="s">
        <v>410</v>
      </c>
      <c r="F104" s="39" t="s">
        <v>584</v>
      </c>
      <c r="G104" s="39" t="s">
        <v>585</v>
      </c>
      <c r="H104" s="39" t="s">
        <v>62</v>
      </c>
      <c r="I104" s="10">
        <v>349560.4</v>
      </c>
      <c r="J104" s="10" t="s">
        <v>586</v>
      </c>
      <c r="K104" s="10">
        <f>I104/120/250*1000</f>
        <v>11652.013333333334</v>
      </c>
      <c r="L104" s="10" t="s">
        <v>20</v>
      </c>
      <c r="M104" s="40" t="s">
        <v>678</v>
      </c>
      <c r="N104" s="35" t="s">
        <v>674</v>
      </c>
    </row>
    <row r="105" spans="1:14" ht="48">
      <c r="A105" s="7" t="s">
        <v>353</v>
      </c>
      <c r="B105" s="8" t="s">
        <v>140</v>
      </c>
      <c r="C105" s="8" t="s">
        <v>141</v>
      </c>
      <c r="D105" s="8" t="s">
        <v>142</v>
      </c>
      <c r="E105" s="9" t="s">
        <v>21</v>
      </c>
      <c r="F105" s="9" t="s">
        <v>143</v>
      </c>
      <c r="G105" s="9" t="s">
        <v>144</v>
      </c>
      <c r="H105" s="9" t="s">
        <v>62</v>
      </c>
      <c r="I105" s="10">
        <v>89621.1</v>
      </c>
      <c r="J105" s="9" t="s">
        <v>20</v>
      </c>
      <c r="K105" s="10" t="s">
        <v>20</v>
      </c>
      <c r="L105" s="9" t="s">
        <v>20</v>
      </c>
      <c r="M105" s="8" t="s">
        <v>270</v>
      </c>
      <c r="N105" s="8" t="s">
        <v>255</v>
      </c>
    </row>
    <row r="106" spans="1:14" ht="48">
      <c r="A106" s="7" t="s">
        <v>354</v>
      </c>
      <c r="B106" s="8" t="s">
        <v>140</v>
      </c>
      <c r="C106" s="8" t="s">
        <v>145</v>
      </c>
      <c r="D106" s="8" t="s">
        <v>142</v>
      </c>
      <c r="E106" s="9" t="s">
        <v>21</v>
      </c>
      <c r="F106" s="9" t="s">
        <v>146</v>
      </c>
      <c r="G106" s="9" t="s">
        <v>144</v>
      </c>
      <c r="H106" s="9" t="s">
        <v>62</v>
      </c>
      <c r="I106" s="10">
        <v>80851.2</v>
      </c>
      <c r="J106" s="9" t="s">
        <v>20</v>
      </c>
      <c r="K106" s="10" t="s">
        <v>20</v>
      </c>
      <c r="L106" s="9" t="s">
        <v>20</v>
      </c>
      <c r="M106" s="8" t="s">
        <v>270</v>
      </c>
      <c r="N106" s="8" t="s">
        <v>255</v>
      </c>
    </row>
    <row r="107" spans="1:14" ht="48">
      <c r="A107" s="7" t="s">
        <v>355</v>
      </c>
      <c r="B107" s="8" t="s">
        <v>140</v>
      </c>
      <c r="C107" s="8" t="s">
        <v>141</v>
      </c>
      <c r="D107" s="8" t="s">
        <v>147</v>
      </c>
      <c r="E107" s="9" t="s">
        <v>21</v>
      </c>
      <c r="F107" s="9" t="s">
        <v>148</v>
      </c>
      <c r="G107" s="9" t="s">
        <v>149</v>
      </c>
      <c r="H107" s="9" t="s">
        <v>150</v>
      </c>
      <c r="I107" s="10">
        <v>72687.8</v>
      </c>
      <c r="J107" s="9" t="s">
        <v>151</v>
      </c>
      <c r="K107" s="10">
        <f>I107/4/30*4.3</f>
        <v>2604.6461666666664</v>
      </c>
      <c r="L107" s="9" t="s">
        <v>20</v>
      </c>
      <c r="M107" s="8" t="s">
        <v>270</v>
      </c>
      <c r="N107" s="8" t="s">
        <v>255</v>
      </c>
    </row>
    <row r="108" spans="1:14" ht="48">
      <c r="A108" s="7" t="s">
        <v>356</v>
      </c>
      <c r="B108" s="8" t="s">
        <v>152</v>
      </c>
      <c r="C108" s="8" t="s">
        <v>153</v>
      </c>
      <c r="D108" s="8" t="s">
        <v>154</v>
      </c>
      <c r="E108" s="9" t="s">
        <v>155</v>
      </c>
      <c r="F108" s="9" t="s">
        <v>156</v>
      </c>
      <c r="G108" s="9" t="s">
        <v>307</v>
      </c>
      <c r="H108" s="9" t="s">
        <v>27</v>
      </c>
      <c r="I108" s="10">
        <v>84173.1</v>
      </c>
      <c r="J108" s="9" t="s">
        <v>157</v>
      </c>
      <c r="K108" s="10">
        <f>I108/15/9600000*4000000</f>
        <v>2338.1416666666664</v>
      </c>
      <c r="L108" s="9" t="s">
        <v>20</v>
      </c>
      <c r="M108" s="8" t="s">
        <v>270</v>
      </c>
      <c r="N108" s="8" t="s">
        <v>255</v>
      </c>
    </row>
    <row r="109" spans="1:14" ht="264">
      <c r="A109" s="7" t="s">
        <v>357</v>
      </c>
      <c r="B109" s="8" t="s">
        <v>158</v>
      </c>
      <c r="C109" s="8" t="s">
        <v>159</v>
      </c>
      <c r="D109" s="8" t="s">
        <v>160</v>
      </c>
      <c r="E109" s="9" t="s">
        <v>155</v>
      </c>
      <c r="F109" s="9" t="s">
        <v>161</v>
      </c>
      <c r="G109" s="9" t="s">
        <v>162</v>
      </c>
      <c r="H109" s="9" t="s">
        <v>163</v>
      </c>
      <c r="I109" s="10">
        <v>8441.3</v>
      </c>
      <c r="J109" s="10" t="s">
        <v>164</v>
      </c>
      <c r="K109" s="10">
        <f>I109/1/50*7.5</f>
        <v>1266.195</v>
      </c>
      <c r="L109" s="9" t="s">
        <v>20</v>
      </c>
      <c r="M109" s="8" t="s">
        <v>256</v>
      </c>
      <c r="N109" s="8" t="s">
        <v>257</v>
      </c>
    </row>
    <row r="110" spans="1:14" ht="264">
      <c r="A110" s="7" t="s">
        <v>358</v>
      </c>
      <c r="B110" s="8" t="s">
        <v>158</v>
      </c>
      <c r="C110" s="8" t="s">
        <v>159</v>
      </c>
      <c r="D110" s="8" t="s">
        <v>160</v>
      </c>
      <c r="E110" s="9" t="s">
        <v>155</v>
      </c>
      <c r="F110" s="9" t="s">
        <v>165</v>
      </c>
      <c r="G110" s="9" t="s">
        <v>162</v>
      </c>
      <c r="H110" s="9" t="s">
        <v>163</v>
      </c>
      <c r="I110" s="10">
        <v>13463.5</v>
      </c>
      <c r="J110" s="10" t="s">
        <v>164</v>
      </c>
      <c r="K110" s="10">
        <f>I110/1/80*7.5</f>
        <v>1262.203125</v>
      </c>
      <c r="L110" s="9" t="s">
        <v>20</v>
      </c>
      <c r="M110" s="8" t="s">
        <v>256</v>
      </c>
      <c r="N110" s="8" t="s">
        <v>257</v>
      </c>
    </row>
    <row r="111" spans="1:14" ht="264">
      <c r="A111" s="7" t="s">
        <v>359</v>
      </c>
      <c r="B111" s="8" t="s">
        <v>158</v>
      </c>
      <c r="C111" s="8" t="s">
        <v>159</v>
      </c>
      <c r="D111" s="8" t="s">
        <v>160</v>
      </c>
      <c r="E111" s="9" t="s">
        <v>155</v>
      </c>
      <c r="F111" s="9" t="s">
        <v>166</v>
      </c>
      <c r="G111" s="9" t="s">
        <v>162</v>
      </c>
      <c r="H111" s="9" t="s">
        <v>163</v>
      </c>
      <c r="I111" s="10">
        <v>17059</v>
      </c>
      <c r="J111" s="10" t="s">
        <v>164</v>
      </c>
      <c r="K111" s="10">
        <f>I111/1/100*7.5</f>
        <v>1279.425</v>
      </c>
      <c r="L111" s="9" t="s">
        <v>20</v>
      </c>
      <c r="M111" s="8" t="s">
        <v>256</v>
      </c>
      <c r="N111" s="8" t="s">
        <v>257</v>
      </c>
    </row>
    <row r="112" spans="1:14" ht="264">
      <c r="A112" s="7" t="s">
        <v>360</v>
      </c>
      <c r="B112" s="8" t="s">
        <v>158</v>
      </c>
      <c r="C112" s="8" t="s">
        <v>159</v>
      </c>
      <c r="D112" s="8" t="s">
        <v>160</v>
      </c>
      <c r="E112" s="9" t="s">
        <v>155</v>
      </c>
      <c r="F112" s="9" t="s">
        <v>167</v>
      </c>
      <c r="G112" s="9" t="s">
        <v>162</v>
      </c>
      <c r="H112" s="9" t="s">
        <v>163</v>
      </c>
      <c r="I112" s="10">
        <v>19948.1</v>
      </c>
      <c r="J112" s="10" t="s">
        <v>164</v>
      </c>
      <c r="K112" s="10">
        <f>I112/1/120*7.5</f>
        <v>1246.75625</v>
      </c>
      <c r="L112" s="9" t="s">
        <v>20</v>
      </c>
      <c r="M112" s="8" t="s">
        <v>256</v>
      </c>
      <c r="N112" s="8" t="s">
        <v>257</v>
      </c>
    </row>
    <row r="113" spans="1:14" ht="264">
      <c r="A113" s="7" t="s">
        <v>361</v>
      </c>
      <c r="B113" s="8" t="s">
        <v>158</v>
      </c>
      <c r="C113" s="8" t="s">
        <v>159</v>
      </c>
      <c r="D113" s="8" t="s">
        <v>160</v>
      </c>
      <c r="E113" s="9" t="s">
        <v>155</v>
      </c>
      <c r="F113" s="9" t="s">
        <v>168</v>
      </c>
      <c r="G113" s="9" t="s">
        <v>162</v>
      </c>
      <c r="H113" s="9" t="s">
        <v>163</v>
      </c>
      <c r="I113" s="10">
        <v>25792.1</v>
      </c>
      <c r="J113" s="10" t="s">
        <v>164</v>
      </c>
      <c r="K113" s="10">
        <f>I113/1/150*7.5</f>
        <v>1289.6049999999998</v>
      </c>
      <c r="L113" s="9" t="s">
        <v>20</v>
      </c>
      <c r="M113" s="8" t="s">
        <v>256</v>
      </c>
      <c r="N113" s="8" t="s">
        <v>257</v>
      </c>
    </row>
    <row r="114" spans="1:14" ht="336">
      <c r="A114" s="7" t="s">
        <v>362</v>
      </c>
      <c r="B114" s="8" t="s">
        <v>169</v>
      </c>
      <c r="C114" s="8" t="s">
        <v>170</v>
      </c>
      <c r="D114" s="8" t="s">
        <v>171</v>
      </c>
      <c r="E114" s="9" t="s">
        <v>21</v>
      </c>
      <c r="F114" s="9" t="s">
        <v>172</v>
      </c>
      <c r="G114" s="9" t="s">
        <v>57</v>
      </c>
      <c r="H114" s="9" t="s">
        <v>18</v>
      </c>
      <c r="I114" s="10">
        <v>13392.7</v>
      </c>
      <c r="J114" s="10" t="s">
        <v>173</v>
      </c>
      <c r="K114" s="10">
        <f>I114/135*26</f>
        <v>2579.3348148148148</v>
      </c>
      <c r="L114" s="9" t="s">
        <v>20</v>
      </c>
      <c r="M114" s="8" t="s">
        <v>258</v>
      </c>
      <c r="N114" s="8" t="s">
        <v>257</v>
      </c>
    </row>
    <row r="115" spans="1:14" ht="336">
      <c r="A115" s="7" t="s">
        <v>363</v>
      </c>
      <c r="B115" s="8" t="s">
        <v>169</v>
      </c>
      <c r="C115" s="8" t="s">
        <v>170</v>
      </c>
      <c r="D115" s="8" t="s">
        <v>171</v>
      </c>
      <c r="E115" s="9" t="s">
        <v>21</v>
      </c>
      <c r="F115" s="9" t="s">
        <v>174</v>
      </c>
      <c r="G115" s="9" t="s">
        <v>57</v>
      </c>
      <c r="H115" s="9" t="s">
        <v>18</v>
      </c>
      <c r="I115" s="10">
        <v>17856.9</v>
      </c>
      <c r="J115" s="10" t="s">
        <v>173</v>
      </c>
      <c r="K115" s="10">
        <f>I115/180*26</f>
        <v>2579.3300000000004</v>
      </c>
      <c r="L115" s="9" t="s">
        <v>20</v>
      </c>
      <c r="M115" s="8" t="s">
        <v>258</v>
      </c>
      <c r="N115" s="8" t="s">
        <v>257</v>
      </c>
    </row>
    <row r="116" spans="1:14" ht="336">
      <c r="A116" s="7" t="s">
        <v>364</v>
      </c>
      <c r="B116" s="8" t="s">
        <v>169</v>
      </c>
      <c r="C116" s="8" t="s">
        <v>170</v>
      </c>
      <c r="D116" s="8" t="s">
        <v>171</v>
      </c>
      <c r="E116" s="9" t="s">
        <v>175</v>
      </c>
      <c r="F116" s="9" t="s">
        <v>396</v>
      </c>
      <c r="G116" s="9" t="s">
        <v>57</v>
      </c>
      <c r="H116" s="9" t="s">
        <v>18</v>
      </c>
      <c r="I116" s="10">
        <v>13392.7</v>
      </c>
      <c r="J116" s="10" t="s">
        <v>173</v>
      </c>
      <c r="K116" s="10">
        <f>I116/135*26</f>
        <v>2579.3348148148148</v>
      </c>
      <c r="L116" s="9" t="s">
        <v>20</v>
      </c>
      <c r="M116" s="8" t="s">
        <v>258</v>
      </c>
      <c r="N116" s="8" t="s">
        <v>257</v>
      </c>
    </row>
    <row r="117" spans="1:14" ht="336">
      <c r="A117" s="7" t="s">
        <v>365</v>
      </c>
      <c r="B117" s="8" t="s">
        <v>169</v>
      </c>
      <c r="C117" s="8" t="s">
        <v>170</v>
      </c>
      <c r="D117" s="8" t="s">
        <v>171</v>
      </c>
      <c r="E117" s="9" t="s">
        <v>175</v>
      </c>
      <c r="F117" s="9" t="s">
        <v>395</v>
      </c>
      <c r="G117" s="9" t="s">
        <v>57</v>
      </c>
      <c r="H117" s="9" t="s">
        <v>18</v>
      </c>
      <c r="I117" s="10">
        <v>16136.4</v>
      </c>
      <c r="J117" s="10" t="s">
        <v>173</v>
      </c>
      <c r="K117" s="10">
        <f>I117/180*26</f>
        <v>2330.813333333333</v>
      </c>
      <c r="L117" s="9" t="s">
        <v>20</v>
      </c>
      <c r="M117" s="8" t="s">
        <v>258</v>
      </c>
      <c r="N117" s="8" t="s">
        <v>257</v>
      </c>
    </row>
    <row r="118" spans="1:14" ht="72">
      <c r="A118" s="7" t="s">
        <v>366</v>
      </c>
      <c r="B118" s="8" t="s">
        <v>176</v>
      </c>
      <c r="C118" s="8" t="s">
        <v>177</v>
      </c>
      <c r="D118" s="8" t="s">
        <v>178</v>
      </c>
      <c r="E118" s="41" t="s">
        <v>21</v>
      </c>
      <c r="F118" s="9" t="s">
        <v>179</v>
      </c>
      <c r="G118" s="9" t="s">
        <v>277</v>
      </c>
      <c r="H118" s="9" t="s">
        <v>278</v>
      </c>
      <c r="I118" s="10">
        <v>76591.3</v>
      </c>
      <c r="J118" s="9" t="s">
        <v>180</v>
      </c>
      <c r="K118" s="10">
        <f>I118/28/20*20</f>
        <v>2735.4035714285715</v>
      </c>
      <c r="L118" s="9" t="s">
        <v>20</v>
      </c>
      <c r="M118" s="8" t="s">
        <v>271</v>
      </c>
      <c r="N118" s="8" t="s">
        <v>255</v>
      </c>
    </row>
    <row r="119" spans="1:14" ht="48">
      <c r="A119" s="7" t="s">
        <v>597</v>
      </c>
      <c r="B119" s="8" t="s">
        <v>176</v>
      </c>
      <c r="C119" s="8" t="s">
        <v>177</v>
      </c>
      <c r="D119" s="8" t="s">
        <v>178</v>
      </c>
      <c r="E119" s="41" t="s">
        <v>598</v>
      </c>
      <c r="F119" s="9" t="s">
        <v>599</v>
      </c>
      <c r="G119" s="9" t="s">
        <v>600</v>
      </c>
      <c r="H119" s="9" t="s">
        <v>44</v>
      </c>
      <c r="I119" s="10">
        <v>91762.2</v>
      </c>
      <c r="J119" s="9" t="s">
        <v>180</v>
      </c>
      <c r="K119" s="10">
        <f>I119/12/40*20</f>
        <v>3823.4249999999997</v>
      </c>
      <c r="L119" s="9"/>
      <c r="M119" s="8" t="s">
        <v>271</v>
      </c>
      <c r="N119" s="8" t="s">
        <v>255</v>
      </c>
    </row>
    <row r="120" spans="1:14" ht="48">
      <c r="A120" s="7" t="s">
        <v>657</v>
      </c>
      <c r="B120" s="8" t="s">
        <v>176</v>
      </c>
      <c r="C120" s="8" t="s">
        <v>658</v>
      </c>
      <c r="D120" s="8" t="s">
        <v>659</v>
      </c>
      <c r="E120" s="41" t="s">
        <v>21</v>
      </c>
      <c r="F120" s="9" t="s">
        <v>660</v>
      </c>
      <c r="G120" s="9" t="s">
        <v>661</v>
      </c>
      <c r="H120" s="9" t="s">
        <v>662</v>
      </c>
      <c r="I120" s="10">
        <v>50692.5</v>
      </c>
      <c r="J120" s="9" t="s">
        <v>180</v>
      </c>
      <c r="K120" s="10">
        <v>1810.4464285714287</v>
      </c>
      <c r="L120" s="9" t="s">
        <v>20</v>
      </c>
      <c r="M120" s="8" t="s">
        <v>663</v>
      </c>
      <c r="N120" s="8" t="s">
        <v>255</v>
      </c>
    </row>
    <row r="121" spans="1:14" ht="108">
      <c r="A121" s="7" t="s">
        <v>587</v>
      </c>
      <c r="B121" s="8" t="s">
        <v>588</v>
      </c>
      <c r="C121" s="8" t="s">
        <v>589</v>
      </c>
      <c r="D121" s="8" t="s">
        <v>590</v>
      </c>
      <c r="E121" s="41" t="s">
        <v>31</v>
      </c>
      <c r="F121" s="9" t="s">
        <v>591</v>
      </c>
      <c r="G121" s="9" t="s">
        <v>592</v>
      </c>
      <c r="H121" s="9" t="s">
        <v>107</v>
      </c>
      <c r="I121" s="10">
        <v>660209</v>
      </c>
      <c r="J121" s="9" t="s">
        <v>593</v>
      </c>
      <c r="K121" s="10">
        <f>I121/1.2/20*16.8</f>
        <v>462146.30000000005</v>
      </c>
      <c r="L121" s="9" t="s">
        <v>20</v>
      </c>
      <c r="M121" s="8" t="s">
        <v>679</v>
      </c>
      <c r="N121" s="8" t="s">
        <v>594</v>
      </c>
    </row>
    <row r="122" spans="1:14" ht="409.5" customHeight="1">
      <c r="A122" s="7" t="s">
        <v>367</v>
      </c>
      <c r="B122" s="8" t="s">
        <v>181</v>
      </c>
      <c r="C122" s="8" t="s">
        <v>182</v>
      </c>
      <c r="D122" s="8" t="s">
        <v>183</v>
      </c>
      <c r="E122" s="9" t="s">
        <v>155</v>
      </c>
      <c r="F122" s="9" t="s">
        <v>595</v>
      </c>
      <c r="G122" s="9" t="s">
        <v>184</v>
      </c>
      <c r="H122" s="10" t="s">
        <v>107</v>
      </c>
      <c r="I122" s="10">
        <v>43712.3</v>
      </c>
      <c r="J122" s="10" t="s">
        <v>185</v>
      </c>
      <c r="K122" s="10">
        <f>I122/4/25*7</f>
        <v>3059.8610000000003</v>
      </c>
      <c r="L122" s="9" t="s">
        <v>20</v>
      </c>
      <c r="M122" s="8" t="s">
        <v>596</v>
      </c>
      <c r="N122" s="8" t="s">
        <v>259</v>
      </c>
    </row>
    <row r="123" spans="1:14" ht="409.5" customHeight="1">
      <c r="A123" s="7" t="s">
        <v>368</v>
      </c>
      <c r="B123" s="8" t="s">
        <v>181</v>
      </c>
      <c r="C123" s="8" t="s">
        <v>182</v>
      </c>
      <c r="D123" s="8" t="s">
        <v>183</v>
      </c>
      <c r="E123" s="41" t="s">
        <v>21</v>
      </c>
      <c r="F123" s="41" t="s">
        <v>186</v>
      </c>
      <c r="G123" s="9" t="s">
        <v>184</v>
      </c>
      <c r="H123" s="10" t="s">
        <v>107</v>
      </c>
      <c r="I123" s="10">
        <v>87366.8</v>
      </c>
      <c r="J123" s="10" t="s">
        <v>185</v>
      </c>
      <c r="K123" s="10">
        <f>I123/4/50*7</f>
        <v>3057.838</v>
      </c>
      <c r="L123" s="9" t="s">
        <v>20</v>
      </c>
      <c r="M123" s="8" t="s">
        <v>596</v>
      </c>
      <c r="N123" s="8" t="s">
        <v>259</v>
      </c>
    </row>
    <row r="124" spans="1:14" ht="409.5" customHeight="1">
      <c r="A124" s="7" t="s">
        <v>369</v>
      </c>
      <c r="B124" s="8" t="s">
        <v>181</v>
      </c>
      <c r="C124" s="8" t="s">
        <v>182</v>
      </c>
      <c r="D124" s="8" t="s">
        <v>183</v>
      </c>
      <c r="E124" s="9" t="s">
        <v>175</v>
      </c>
      <c r="F124" s="9" t="s">
        <v>187</v>
      </c>
      <c r="G124" s="9" t="s">
        <v>184</v>
      </c>
      <c r="H124" s="9" t="s">
        <v>107</v>
      </c>
      <c r="I124" s="10">
        <v>87366.8</v>
      </c>
      <c r="J124" s="10" t="s">
        <v>185</v>
      </c>
      <c r="K124" s="10">
        <f>I124/4/50*7</f>
        <v>3057.838</v>
      </c>
      <c r="L124" s="9" t="s">
        <v>20</v>
      </c>
      <c r="M124" s="8" t="s">
        <v>596</v>
      </c>
      <c r="N124" s="8" t="s">
        <v>259</v>
      </c>
    </row>
    <row r="125" spans="1:14" ht="324">
      <c r="A125" s="7" t="s">
        <v>370</v>
      </c>
      <c r="B125" s="8" t="s">
        <v>188</v>
      </c>
      <c r="C125" s="8" t="s">
        <v>189</v>
      </c>
      <c r="D125" s="8" t="s">
        <v>190</v>
      </c>
      <c r="E125" s="9" t="s">
        <v>75</v>
      </c>
      <c r="F125" s="9" t="s">
        <v>191</v>
      </c>
      <c r="G125" s="9" t="s">
        <v>192</v>
      </c>
      <c r="H125" s="9" t="s">
        <v>44</v>
      </c>
      <c r="I125" s="10">
        <v>50539.4</v>
      </c>
      <c r="J125" s="10" t="s">
        <v>193</v>
      </c>
      <c r="K125" s="10">
        <f>I125/1/100*3.75</f>
        <v>1895.2275</v>
      </c>
      <c r="L125" s="9" t="s">
        <v>20</v>
      </c>
      <c r="M125" s="8" t="s">
        <v>449</v>
      </c>
      <c r="N125" s="8" t="s">
        <v>260</v>
      </c>
    </row>
    <row r="126" spans="1:14" s="62" customFormat="1" ht="324">
      <c r="A126" s="7" t="s">
        <v>450</v>
      </c>
      <c r="B126" s="8" t="s">
        <v>188</v>
      </c>
      <c r="C126" s="8" t="s">
        <v>189</v>
      </c>
      <c r="D126" s="8" t="s">
        <v>451</v>
      </c>
      <c r="E126" s="9" t="s">
        <v>75</v>
      </c>
      <c r="F126" s="9" t="s">
        <v>421</v>
      </c>
      <c r="G126" s="9" t="s">
        <v>452</v>
      </c>
      <c r="H126" s="9" t="s">
        <v>107</v>
      </c>
      <c r="I126" s="10">
        <v>41006.5</v>
      </c>
      <c r="J126" s="10" t="s">
        <v>193</v>
      </c>
      <c r="K126" s="10">
        <f>I126/1/100*3.75</f>
        <v>1537.74375</v>
      </c>
      <c r="L126" s="9" t="s">
        <v>20</v>
      </c>
      <c r="M126" s="8" t="s">
        <v>453</v>
      </c>
      <c r="N126" s="8" t="s">
        <v>260</v>
      </c>
    </row>
    <row r="127" spans="1:14" s="62" customFormat="1" ht="324">
      <c r="A127" s="7" t="s">
        <v>454</v>
      </c>
      <c r="B127" s="8" t="s">
        <v>188</v>
      </c>
      <c r="C127" s="8" t="s">
        <v>189</v>
      </c>
      <c r="D127" s="8" t="s">
        <v>455</v>
      </c>
      <c r="E127" s="9" t="s">
        <v>75</v>
      </c>
      <c r="F127" s="9" t="s">
        <v>421</v>
      </c>
      <c r="G127" s="9" t="s">
        <v>456</v>
      </c>
      <c r="H127" s="9" t="s">
        <v>44</v>
      </c>
      <c r="I127" s="10">
        <v>41006.5</v>
      </c>
      <c r="J127" s="10" t="s">
        <v>193</v>
      </c>
      <c r="K127" s="10">
        <f>I127/1/100*3.75</f>
        <v>1537.74375</v>
      </c>
      <c r="L127" s="9" t="s">
        <v>20</v>
      </c>
      <c r="M127" s="8" t="s">
        <v>457</v>
      </c>
      <c r="N127" s="8" t="s">
        <v>260</v>
      </c>
    </row>
    <row r="128" spans="1:14" s="63" customFormat="1" ht="409.5" customHeight="1">
      <c r="A128" s="7" t="s">
        <v>371</v>
      </c>
      <c r="B128" s="8" t="s">
        <v>194</v>
      </c>
      <c r="C128" s="8" t="s">
        <v>195</v>
      </c>
      <c r="D128" s="8" t="s">
        <v>196</v>
      </c>
      <c r="E128" s="42" t="s">
        <v>21</v>
      </c>
      <c r="F128" s="42" t="s">
        <v>388</v>
      </c>
      <c r="G128" s="42" t="s">
        <v>394</v>
      </c>
      <c r="H128" s="42" t="s">
        <v>27</v>
      </c>
      <c r="I128" s="10">
        <v>92279.6</v>
      </c>
      <c r="J128" s="10" t="s">
        <v>197</v>
      </c>
      <c r="K128" s="10">
        <f>I128/2/40*2.9</f>
        <v>3345.1355000000003</v>
      </c>
      <c r="L128" s="9" t="s">
        <v>20</v>
      </c>
      <c r="M128" s="8" t="s">
        <v>680</v>
      </c>
      <c r="N128" s="8" t="s">
        <v>261</v>
      </c>
    </row>
    <row r="129" spans="1:14" s="63" customFormat="1" ht="409.5" customHeight="1">
      <c r="A129" s="7" t="s">
        <v>664</v>
      </c>
      <c r="B129" s="8" t="s">
        <v>194</v>
      </c>
      <c r="C129" s="8" t="s">
        <v>195</v>
      </c>
      <c r="D129" s="8" t="s">
        <v>196</v>
      </c>
      <c r="E129" s="42" t="s">
        <v>21</v>
      </c>
      <c r="F129" s="42" t="s">
        <v>665</v>
      </c>
      <c r="G129" s="42" t="s">
        <v>666</v>
      </c>
      <c r="H129" s="42" t="s">
        <v>27</v>
      </c>
      <c r="I129" s="10">
        <v>92279.5</v>
      </c>
      <c r="J129" s="10" t="s">
        <v>197</v>
      </c>
      <c r="K129" s="10">
        <v>3345.1355000000003</v>
      </c>
      <c r="L129" s="9" t="s">
        <v>20</v>
      </c>
      <c r="M129" s="8" t="s">
        <v>681</v>
      </c>
      <c r="N129" s="8" t="s">
        <v>261</v>
      </c>
    </row>
    <row r="130" spans="1:14" ht="266.25" customHeight="1">
      <c r="A130" s="7" t="s">
        <v>372</v>
      </c>
      <c r="B130" s="8" t="s">
        <v>198</v>
      </c>
      <c r="C130" s="8" t="s">
        <v>199</v>
      </c>
      <c r="D130" s="8" t="s">
        <v>200</v>
      </c>
      <c r="E130" s="9" t="s">
        <v>21</v>
      </c>
      <c r="F130" s="9" t="s">
        <v>201</v>
      </c>
      <c r="G130" s="9" t="s">
        <v>192</v>
      </c>
      <c r="H130" s="9" t="s">
        <v>44</v>
      </c>
      <c r="I130" s="10">
        <v>99210.9</v>
      </c>
      <c r="J130" s="9" t="s">
        <v>202</v>
      </c>
      <c r="K130" s="10">
        <f>I130/1/50*1.66</f>
        <v>3293.8018799999995</v>
      </c>
      <c r="L130" s="9" t="s">
        <v>20</v>
      </c>
      <c r="M130" s="8" t="s">
        <v>458</v>
      </c>
      <c r="N130" s="8" t="s">
        <v>255</v>
      </c>
    </row>
    <row r="131" spans="1:14" ht="63.75">
      <c r="A131" s="58" t="s">
        <v>667</v>
      </c>
      <c r="B131" s="53" t="s">
        <v>198</v>
      </c>
      <c r="C131" s="54" t="s">
        <v>199</v>
      </c>
      <c r="D131" s="54" t="s">
        <v>200</v>
      </c>
      <c r="E131" s="55" t="s">
        <v>21</v>
      </c>
      <c r="F131" s="55" t="s">
        <v>668</v>
      </c>
      <c r="G131" s="55" t="s">
        <v>669</v>
      </c>
      <c r="H131" s="56" t="s">
        <v>44</v>
      </c>
      <c r="I131" s="52">
        <v>131106.4</v>
      </c>
      <c r="J131" s="56" t="s">
        <v>202</v>
      </c>
      <c r="K131" s="52">
        <v>2176.36624</v>
      </c>
      <c r="L131" s="55" t="s">
        <v>20</v>
      </c>
      <c r="M131" s="57" t="s">
        <v>670</v>
      </c>
      <c r="N131" s="57" t="s">
        <v>255</v>
      </c>
    </row>
    <row r="132" spans="1:14" ht="180">
      <c r="A132" s="7" t="s">
        <v>373</v>
      </c>
      <c r="B132" s="8" t="s">
        <v>203</v>
      </c>
      <c r="C132" s="8" t="s">
        <v>204</v>
      </c>
      <c r="D132" s="8" t="s">
        <v>205</v>
      </c>
      <c r="E132" s="9" t="s">
        <v>85</v>
      </c>
      <c r="F132" s="9" t="s">
        <v>206</v>
      </c>
      <c r="G132" s="9" t="s">
        <v>207</v>
      </c>
      <c r="H132" s="9" t="s">
        <v>27</v>
      </c>
      <c r="I132" s="10">
        <v>14788.5</v>
      </c>
      <c r="J132" s="10" t="s">
        <v>504</v>
      </c>
      <c r="K132" s="10">
        <f>I132/1/80*20</f>
        <v>3697.125</v>
      </c>
      <c r="L132" s="9" t="s">
        <v>20</v>
      </c>
      <c r="M132" s="8" t="s">
        <v>503</v>
      </c>
      <c r="N132" s="8" t="s">
        <v>262</v>
      </c>
    </row>
    <row r="133" spans="1:14" ht="180">
      <c r="A133" s="7" t="s">
        <v>374</v>
      </c>
      <c r="B133" s="8" t="s">
        <v>203</v>
      </c>
      <c r="C133" s="8" t="s">
        <v>204</v>
      </c>
      <c r="D133" s="8" t="s">
        <v>205</v>
      </c>
      <c r="E133" s="9" t="s">
        <v>85</v>
      </c>
      <c r="F133" s="9" t="s">
        <v>208</v>
      </c>
      <c r="G133" s="9" t="s">
        <v>207</v>
      </c>
      <c r="H133" s="9" t="s">
        <v>27</v>
      </c>
      <c r="I133" s="10">
        <v>36964.3</v>
      </c>
      <c r="J133" s="10" t="s">
        <v>504</v>
      </c>
      <c r="K133" s="10">
        <f>I133/1/200*20</f>
        <v>3696.4300000000003</v>
      </c>
      <c r="L133" s="9" t="s">
        <v>20</v>
      </c>
      <c r="M133" s="8" t="s">
        <v>503</v>
      </c>
      <c r="N133" s="8" t="s">
        <v>262</v>
      </c>
    </row>
    <row r="134" spans="1:14" ht="180">
      <c r="A134" s="7" t="s">
        <v>375</v>
      </c>
      <c r="B134" s="8" t="s">
        <v>203</v>
      </c>
      <c r="C134" s="8" t="s">
        <v>204</v>
      </c>
      <c r="D134" s="8" t="s">
        <v>205</v>
      </c>
      <c r="E134" s="9" t="s">
        <v>85</v>
      </c>
      <c r="F134" s="9" t="s">
        <v>209</v>
      </c>
      <c r="G134" s="9" t="s">
        <v>207</v>
      </c>
      <c r="H134" s="9" t="s">
        <v>27</v>
      </c>
      <c r="I134" s="10">
        <v>74772.2</v>
      </c>
      <c r="J134" s="10" t="s">
        <v>504</v>
      </c>
      <c r="K134" s="10">
        <f>I134/1/400*20</f>
        <v>3738.6099999999997</v>
      </c>
      <c r="L134" s="9" t="s">
        <v>20</v>
      </c>
      <c r="M134" s="8" t="s">
        <v>503</v>
      </c>
      <c r="N134" s="8" t="s">
        <v>262</v>
      </c>
    </row>
    <row r="135" spans="1:14" ht="60">
      <c r="A135" s="7" t="s">
        <v>671</v>
      </c>
      <c r="B135" s="8" t="s">
        <v>203</v>
      </c>
      <c r="C135" s="8" t="s">
        <v>204</v>
      </c>
      <c r="D135" s="8" t="s">
        <v>205</v>
      </c>
      <c r="E135" s="9" t="s">
        <v>21</v>
      </c>
      <c r="F135" s="9" t="s">
        <v>672</v>
      </c>
      <c r="G135" s="9" t="s">
        <v>57</v>
      </c>
      <c r="H135" s="9" t="s">
        <v>18</v>
      </c>
      <c r="I135" s="10">
        <v>99502.7</v>
      </c>
      <c r="J135" s="10" t="s">
        <v>504</v>
      </c>
      <c r="K135" s="10">
        <v>3071.070987654321</v>
      </c>
      <c r="L135" s="9" t="s">
        <v>20</v>
      </c>
      <c r="M135" s="8" t="s">
        <v>673</v>
      </c>
      <c r="N135" s="8" t="s">
        <v>257</v>
      </c>
    </row>
    <row r="136" spans="1:14" ht="60">
      <c r="A136" s="7" t="s">
        <v>376</v>
      </c>
      <c r="B136" s="8" t="s">
        <v>210</v>
      </c>
      <c r="C136" s="8" t="s">
        <v>211</v>
      </c>
      <c r="D136" s="8" t="s">
        <v>212</v>
      </c>
      <c r="E136" s="9" t="s">
        <v>213</v>
      </c>
      <c r="F136" s="9" t="s">
        <v>214</v>
      </c>
      <c r="G136" s="9" t="s">
        <v>215</v>
      </c>
      <c r="H136" s="9" t="s">
        <v>18</v>
      </c>
      <c r="I136" s="10">
        <v>3427.1</v>
      </c>
      <c r="J136" s="10" t="s">
        <v>216</v>
      </c>
      <c r="K136" s="10">
        <f>I136/2/30*60</f>
        <v>3427.1</v>
      </c>
      <c r="L136" s="9" t="s">
        <v>20</v>
      </c>
      <c r="M136" s="18" t="s">
        <v>264</v>
      </c>
      <c r="N136" s="8" t="s">
        <v>263</v>
      </c>
    </row>
    <row r="137" spans="1:14" ht="60">
      <c r="A137" s="7" t="s">
        <v>377</v>
      </c>
      <c r="B137" s="8" t="s">
        <v>217</v>
      </c>
      <c r="C137" s="8" t="s">
        <v>218</v>
      </c>
      <c r="D137" s="8" t="s">
        <v>219</v>
      </c>
      <c r="E137" s="9" t="s">
        <v>85</v>
      </c>
      <c r="F137" s="9" t="s">
        <v>221</v>
      </c>
      <c r="G137" s="9" t="s">
        <v>26</v>
      </c>
      <c r="H137" s="9" t="s">
        <v>27</v>
      </c>
      <c r="I137" s="10">
        <v>11496.9</v>
      </c>
      <c r="J137" s="10" t="s">
        <v>220</v>
      </c>
      <c r="K137" s="10">
        <f>I137/1/6*6</f>
        <v>11496.9</v>
      </c>
      <c r="L137" s="9" t="s">
        <v>20</v>
      </c>
      <c r="M137" s="18" t="s">
        <v>264</v>
      </c>
      <c r="N137" s="8" t="s">
        <v>263</v>
      </c>
    </row>
    <row r="138" spans="1:14" ht="60">
      <c r="A138" s="7" t="s">
        <v>378</v>
      </c>
      <c r="B138" s="8" t="s">
        <v>217</v>
      </c>
      <c r="C138" s="8" t="s">
        <v>222</v>
      </c>
      <c r="D138" s="8" t="s">
        <v>223</v>
      </c>
      <c r="E138" s="9" t="s">
        <v>85</v>
      </c>
      <c r="F138" s="9" t="s">
        <v>224</v>
      </c>
      <c r="G138" s="9" t="s">
        <v>225</v>
      </c>
      <c r="H138" s="9" t="s">
        <v>226</v>
      </c>
      <c r="I138" s="10">
        <v>5294.3</v>
      </c>
      <c r="J138" s="10" t="s">
        <v>220</v>
      </c>
      <c r="K138" s="10">
        <f>I138/2*6</f>
        <v>15882.900000000001</v>
      </c>
      <c r="L138" s="9" t="s">
        <v>20</v>
      </c>
      <c r="M138" s="18" t="s">
        <v>264</v>
      </c>
      <c r="N138" s="8" t="s">
        <v>263</v>
      </c>
    </row>
    <row r="139" spans="1:14" ht="60">
      <c r="A139" s="7" t="s">
        <v>379</v>
      </c>
      <c r="B139" s="8" t="s">
        <v>217</v>
      </c>
      <c r="C139" s="8" t="s">
        <v>222</v>
      </c>
      <c r="D139" s="8" t="s">
        <v>223</v>
      </c>
      <c r="E139" s="9" t="s">
        <v>85</v>
      </c>
      <c r="F139" s="9" t="s">
        <v>227</v>
      </c>
      <c r="G139" s="9" t="s">
        <v>225</v>
      </c>
      <c r="H139" s="9" t="s">
        <v>226</v>
      </c>
      <c r="I139" s="10">
        <v>11496.9</v>
      </c>
      <c r="J139" s="10" t="s">
        <v>220</v>
      </c>
      <c r="K139" s="10">
        <f>I139/6*6</f>
        <v>11496.9</v>
      </c>
      <c r="L139" s="9" t="s">
        <v>20</v>
      </c>
      <c r="M139" s="18" t="s">
        <v>264</v>
      </c>
      <c r="N139" s="8" t="s">
        <v>263</v>
      </c>
    </row>
    <row r="140" spans="1:14" ht="60">
      <c r="A140" s="7" t="s">
        <v>380</v>
      </c>
      <c r="B140" s="8" t="s">
        <v>228</v>
      </c>
      <c r="C140" s="7" t="s">
        <v>229</v>
      </c>
      <c r="D140" s="8" t="s">
        <v>230</v>
      </c>
      <c r="E140" s="9" t="s">
        <v>231</v>
      </c>
      <c r="F140" s="9" t="s">
        <v>232</v>
      </c>
      <c r="G140" s="9" t="s">
        <v>233</v>
      </c>
      <c r="H140" s="9" t="s">
        <v>18</v>
      </c>
      <c r="I140" s="10">
        <v>5325.2</v>
      </c>
      <c r="J140" s="10" t="s">
        <v>234</v>
      </c>
      <c r="K140" s="10">
        <f>I140/1/4*4</f>
        <v>5325.2</v>
      </c>
      <c r="L140" s="9" t="s">
        <v>20</v>
      </c>
      <c r="M140" s="18" t="s">
        <v>265</v>
      </c>
      <c r="N140" s="8" t="s">
        <v>263</v>
      </c>
    </row>
    <row r="141" spans="1:14" ht="60">
      <c r="A141" s="7" t="s">
        <v>381</v>
      </c>
      <c r="B141" s="8" t="s">
        <v>228</v>
      </c>
      <c r="C141" s="8" t="s">
        <v>229</v>
      </c>
      <c r="D141" s="8" t="s">
        <v>235</v>
      </c>
      <c r="E141" s="9" t="s">
        <v>85</v>
      </c>
      <c r="F141" s="9" t="s">
        <v>236</v>
      </c>
      <c r="G141" s="9" t="s">
        <v>46</v>
      </c>
      <c r="H141" s="9" t="s">
        <v>33</v>
      </c>
      <c r="I141" s="10">
        <v>5325.2</v>
      </c>
      <c r="J141" s="10" t="s">
        <v>234</v>
      </c>
      <c r="K141" s="10">
        <f>I141/4*4</f>
        <v>5325.2</v>
      </c>
      <c r="L141" s="9" t="s">
        <v>20</v>
      </c>
      <c r="M141" s="18" t="s">
        <v>265</v>
      </c>
      <c r="N141" s="8" t="s">
        <v>263</v>
      </c>
    </row>
    <row r="142" spans="1:14" s="61" customFormat="1" ht="60">
      <c r="A142" s="43" t="s">
        <v>382</v>
      </c>
      <c r="B142" s="44" t="s">
        <v>228</v>
      </c>
      <c r="C142" s="45" t="s">
        <v>229</v>
      </c>
      <c r="D142" s="45" t="s">
        <v>289</v>
      </c>
      <c r="E142" s="46" t="s">
        <v>290</v>
      </c>
      <c r="F142" s="46" t="s">
        <v>291</v>
      </c>
      <c r="G142" s="46" t="s">
        <v>468</v>
      </c>
      <c r="H142" s="46" t="s">
        <v>469</v>
      </c>
      <c r="I142" s="10">
        <v>5325.2</v>
      </c>
      <c r="J142" s="47" t="s">
        <v>292</v>
      </c>
      <c r="K142" s="48">
        <f>I142/4*4</f>
        <v>5325.2</v>
      </c>
      <c r="L142" s="9" t="s">
        <v>20</v>
      </c>
      <c r="M142" s="49" t="s">
        <v>265</v>
      </c>
      <c r="N142" s="8" t="s">
        <v>263</v>
      </c>
    </row>
    <row r="143" spans="1:14" s="61" customFormat="1" ht="60">
      <c r="A143" s="43" t="s">
        <v>383</v>
      </c>
      <c r="B143" s="44" t="s">
        <v>228</v>
      </c>
      <c r="C143" s="45" t="s">
        <v>229</v>
      </c>
      <c r="D143" s="45" t="s">
        <v>289</v>
      </c>
      <c r="E143" s="46" t="s">
        <v>290</v>
      </c>
      <c r="F143" s="46" t="s">
        <v>293</v>
      </c>
      <c r="G143" s="46" t="s">
        <v>468</v>
      </c>
      <c r="H143" s="46" t="s">
        <v>469</v>
      </c>
      <c r="I143" s="10">
        <v>21300.8</v>
      </c>
      <c r="J143" s="47" t="s">
        <v>292</v>
      </c>
      <c r="K143" s="48">
        <f>I143/4/4*4</f>
        <v>5325.2</v>
      </c>
      <c r="L143" s="9" t="s">
        <v>20</v>
      </c>
      <c r="M143" s="49" t="s">
        <v>265</v>
      </c>
      <c r="N143" s="8" t="s">
        <v>263</v>
      </c>
    </row>
    <row r="144" spans="1:14" s="61" customFormat="1" ht="60">
      <c r="A144" s="45" t="s">
        <v>384</v>
      </c>
      <c r="B144" s="45" t="s">
        <v>228</v>
      </c>
      <c r="C144" s="45" t="s">
        <v>229</v>
      </c>
      <c r="D144" s="45" t="s">
        <v>294</v>
      </c>
      <c r="E144" s="46" t="s">
        <v>85</v>
      </c>
      <c r="F144" s="46" t="s">
        <v>295</v>
      </c>
      <c r="G144" s="46" t="s">
        <v>296</v>
      </c>
      <c r="H144" s="46" t="s">
        <v>62</v>
      </c>
      <c r="I144" s="10">
        <v>5325.2</v>
      </c>
      <c r="J144" s="47" t="s">
        <v>292</v>
      </c>
      <c r="K144" s="48">
        <f>I144/4*4</f>
        <v>5325.2</v>
      </c>
      <c r="L144" s="9" t="s">
        <v>20</v>
      </c>
      <c r="M144" s="49" t="s">
        <v>265</v>
      </c>
      <c r="N144" s="8" t="s">
        <v>263</v>
      </c>
    </row>
    <row r="145" spans="1:14" s="61" customFormat="1" ht="60">
      <c r="A145" s="45" t="s">
        <v>385</v>
      </c>
      <c r="B145" s="45" t="s">
        <v>228</v>
      </c>
      <c r="C145" s="45" t="s">
        <v>229</v>
      </c>
      <c r="D145" s="45" t="s">
        <v>294</v>
      </c>
      <c r="E145" s="46" t="s">
        <v>85</v>
      </c>
      <c r="F145" s="46" t="s">
        <v>297</v>
      </c>
      <c r="G145" s="46" t="s">
        <v>296</v>
      </c>
      <c r="H145" s="46" t="s">
        <v>62</v>
      </c>
      <c r="I145" s="10">
        <v>21300.8</v>
      </c>
      <c r="J145" s="47" t="s">
        <v>292</v>
      </c>
      <c r="K145" s="48">
        <f>I145/4/4*4</f>
        <v>5325.2</v>
      </c>
      <c r="L145" s="9" t="s">
        <v>20</v>
      </c>
      <c r="M145" s="49" t="s">
        <v>265</v>
      </c>
      <c r="N145" s="8" t="s">
        <v>263</v>
      </c>
    </row>
    <row r="146" spans="1:14" s="61" customFormat="1" ht="60">
      <c r="A146" s="45" t="s">
        <v>386</v>
      </c>
      <c r="B146" s="45" t="s">
        <v>228</v>
      </c>
      <c r="C146" s="45" t="s">
        <v>229</v>
      </c>
      <c r="D146" s="45" t="s">
        <v>294</v>
      </c>
      <c r="E146" s="46" t="s">
        <v>85</v>
      </c>
      <c r="F146" s="46" t="s">
        <v>298</v>
      </c>
      <c r="G146" s="46" t="s">
        <v>296</v>
      </c>
      <c r="H146" s="46" t="s">
        <v>62</v>
      </c>
      <c r="I146" s="10">
        <v>53252.1</v>
      </c>
      <c r="J146" s="47" t="s">
        <v>292</v>
      </c>
      <c r="K146" s="48">
        <f>I146/10/4*4</f>
        <v>5325.21</v>
      </c>
      <c r="L146" s="9" t="s">
        <v>20</v>
      </c>
      <c r="M146" s="49" t="s">
        <v>265</v>
      </c>
      <c r="N146" s="8" t="s">
        <v>263</v>
      </c>
    </row>
    <row r="147" spans="1:14" s="61" customFormat="1" ht="72">
      <c r="A147" s="50" t="s">
        <v>389</v>
      </c>
      <c r="B147" s="45" t="s">
        <v>228</v>
      </c>
      <c r="C147" s="45" t="s">
        <v>229</v>
      </c>
      <c r="D147" s="45" t="s">
        <v>390</v>
      </c>
      <c r="E147" s="46" t="s">
        <v>85</v>
      </c>
      <c r="F147" s="46" t="s">
        <v>393</v>
      </c>
      <c r="G147" s="46" t="s">
        <v>391</v>
      </c>
      <c r="H147" s="46" t="s">
        <v>392</v>
      </c>
      <c r="I147" s="10">
        <v>5325.2</v>
      </c>
      <c r="J147" s="47" t="s">
        <v>292</v>
      </c>
      <c r="K147" s="48">
        <f>I147/4*4</f>
        <v>5325.2</v>
      </c>
      <c r="L147" s="9" t="s">
        <v>20</v>
      </c>
      <c r="M147" s="49" t="s">
        <v>265</v>
      </c>
      <c r="N147" s="8" t="s">
        <v>263</v>
      </c>
    </row>
    <row r="148" spans="1:14" s="62" customFormat="1" ht="60">
      <c r="A148" s="50" t="s">
        <v>459</v>
      </c>
      <c r="B148" s="45" t="s">
        <v>228</v>
      </c>
      <c r="C148" s="45" t="s">
        <v>229</v>
      </c>
      <c r="D148" s="45" t="s">
        <v>460</v>
      </c>
      <c r="E148" s="46" t="s">
        <v>85</v>
      </c>
      <c r="F148" s="46" t="s">
        <v>461</v>
      </c>
      <c r="G148" s="46" t="s">
        <v>456</v>
      </c>
      <c r="H148" s="46" t="s">
        <v>44</v>
      </c>
      <c r="I148" s="10">
        <v>5325.2</v>
      </c>
      <c r="J148" s="47" t="s">
        <v>234</v>
      </c>
      <c r="K148" s="10">
        <f>I148/1/4*4</f>
        <v>5325.2</v>
      </c>
      <c r="L148" s="9" t="s">
        <v>20</v>
      </c>
      <c r="M148" s="49" t="s">
        <v>265</v>
      </c>
      <c r="N148" s="8" t="s">
        <v>263</v>
      </c>
    </row>
    <row r="149" spans="1:14" s="62" customFormat="1" ht="72">
      <c r="A149" s="50" t="s">
        <v>462</v>
      </c>
      <c r="B149" s="45" t="s">
        <v>228</v>
      </c>
      <c r="C149" s="45" t="s">
        <v>229</v>
      </c>
      <c r="D149" s="45" t="s">
        <v>463</v>
      </c>
      <c r="E149" s="46" t="s">
        <v>85</v>
      </c>
      <c r="F149" s="46" t="s">
        <v>464</v>
      </c>
      <c r="G149" s="46" t="s">
        <v>465</v>
      </c>
      <c r="H149" s="46" t="s">
        <v>466</v>
      </c>
      <c r="I149" s="10">
        <v>5325.2</v>
      </c>
      <c r="J149" s="47" t="s">
        <v>234</v>
      </c>
      <c r="K149" s="10">
        <f>I149/1/4*4</f>
        <v>5325.2</v>
      </c>
      <c r="L149" s="9" t="s">
        <v>20</v>
      </c>
      <c r="M149" s="49" t="s">
        <v>265</v>
      </c>
      <c r="N149" s="8" t="s">
        <v>263</v>
      </c>
    </row>
    <row r="150" spans="1:14" ht="60">
      <c r="A150" s="7" t="s">
        <v>387</v>
      </c>
      <c r="B150" s="8" t="s">
        <v>237</v>
      </c>
      <c r="C150" s="8" t="s">
        <v>238</v>
      </c>
      <c r="D150" s="8" t="s">
        <v>239</v>
      </c>
      <c r="E150" s="9" t="s">
        <v>61</v>
      </c>
      <c r="F150" s="9" t="s">
        <v>240</v>
      </c>
      <c r="G150" s="9" t="s">
        <v>241</v>
      </c>
      <c r="H150" s="9" t="s">
        <v>76</v>
      </c>
      <c r="I150" s="10">
        <v>14266</v>
      </c>
      <c r="J150" s="9" t="s">
        <v>242</v>
      </c>
      <c r="K150" s="10">
        <f>I150/56/50*100</f>
        <v>509.5</v>
      </c>
      <c r="L150" s="9" t="s">
        <v>20</v>
      </c>
      <c r="M150" s="51" t="s">
        <v>266</v>
      </c>
      <c r="N150" s="8" t="s">
        <v>267</v>
      </c>
    </row>
  </sheetData>
  <sheetProtection/>
  <printOptions horizontalCentered="1" verticalCentered="1"/>
  <pageMargins left="0.2362204724409449" right="0.2362204724409449" top="0.7086614173228347" bottom="0.5118110236220472" header="0.2362204724409449" footer="0.2362204724409449"/>
  <pageSetup horizontalDpi="600" verticalDpi="600" orientation="landscape" paperSize="9" scale="57" r:id="rId1"/>
  <headerFooter alignWithMargins="0">
    <oddHeader>&amp;L&amp;"Arial,Bold"&amp;A. Lekovi sa posebnim režimom izdavanja</oddHeader>
    <oddFooter xml:space="preserve">&amp;RStrana &amp;P </oddFooter>
  </headerFooter>
  <rowBreaks count="2" manualBreakCount="2">
    <brk id="21" max="71" man="1"/>
    <brk id="32"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Nikola Radoman</dc:creator>
  <cp:keywords/>
  <dc:description/>
  <cp:lastModifiedBy>Milica Stevanovic</cp:lastModifiedBy>
  <cp:lastPrinted>2017-11-20T07:41:55Z</cp:lastPrinted>
  <dcterms:created xsi:type="dcterms:W3CDTF">2014-07-09T13:43:48Z</dcterms:created>
  <dcterms:modified xsi:type="dcterms:W3CDTF">2017-11-20T07:42:14Z</dcterms:modified>
  <cp:category/>
  <cp:version/>
  <cp:contentType/>
  <cp:contentStatus/>
</cp:coreProperties>
</file>